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320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76" i="1"/>
  <c r="E1275"/>
  <c r="E1274"/>
  <c r="E1273"/>
  <c r="E1272"/>
  <c r="E1271"/>
  <c r="E1270"/>
  <c r="E1269"/>
  <c r="E1268"/>
  <c r="E1267"/>
  <c r="E1266"/>
  <c r="E1265"/>
  <c r="D1264"/>
  <c r="E1264" s="1"/>
  <c r="B1264"/>
  <c r="E1263"/>
  <c r="E1262"/>
  <c r="E1261"/>
  <c r="E1260"/>
  <c r="E1259"/>
  <c r="E1258"/>
  <c r="E1257"/>
  <c r="E1256"/>
  <c r="D1255"/>
  <c r="E1255" s="1"/>
  <c r="E1254"/>
  <c r="E1253"/>
  <c r="E1252"/>
  <c r="D1252"/>
  <c r="E1251"/>
  <c r="E1250"/>
  <c r="E1249"/>
  <c r="E1248"/>
  <c r="E1247"/>
  <c r="E1246"/>
  <c r="E1245"/>
  <c r="D1244"/>
  <c r="E1244" s="1"/>
  <c r="E1243"/>
  <c r="E1242"/>
  <c r="E1241"/>
  <c r="E1240"/>
  <c r="D1239"/>
  <c r="E1239" s="1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D1216"/>
  <c r="E1215"/>
  <c r="D1214"/>
  <c r="E1214" s="1"/>
  <c r="E1213"/>
  <c r="E1212"/>
  <c r="E1211"/>
  <c r="E1210"/>
  <c r="E1209"/>
  <c r="E1208"/>
  <c r="E1207"/>
  <c r="E1206"/>
  <c r="E1205"/>
  <c r="E1204"/>
  <c r="E1203"/>
  <c r="E1202"/>
  <c r="E1201"/>
  <c r="E1200"/>
  <c r="D1199"/>
  <c r="E1199" s="1"/>
  <c r="E1198"/>
  <c r="E1197"/>
  <c r="E1196"/>
  <c r="E1195"/>
  <c r="E1194"/>
  <c r="E1193"/>
  <c r="E1192"/>
  <c r="E1191"/>
  <c r="E1190"/>
  <c r="E1189"/>
  <c r="D1188"/>
  <c r="E1188" s="1"/>
  <c r="E1187"/>
  <c r="E1186"/>
  <c r="E1185"/>
  <c r="E1184"/>
  <c r="E1183"/>
  <c r="E1182"/>
  <c r="E1181"/>
  <c r="E1180"/>
  <c r="E1179"/>
  <c r="E1178"/>
  <c r="D1177"/>
  <c r="E1177" s="1"/>
  <c r="D1176"/>
  <c r="E1176" s="1"/>
  <c r="E1175"/>
  <c r="E1174"/>
  <c r="E1173"/>
  <c r="D1173"/>
  <c r="E1172"/>
  <c r="E1171"/>
  <c r="E1170"/>
  <c r="E1169"/>
  <c r="E1168"/>
  <c r="E1167"/>
  <c r="E1166"/>
  <c r="D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D1123"/>
  <c r="E1123" s="1"/>
  <c r="E1122"/>
  <c r="E1121"/>
  <c r="E1120"/>
  <c r="E1119"/>
  <c r="E1118"/>
  <c r="E1117"/>
  <c r="E1116"/>
  <c r="E1115"/>
  <c r="E1114"/>
  <c r="E1113"/>
  <c r="E1112"/>
  <c r="D1112"/>
  <c r="E1111"/>
  <c r="E1110"/>
  <c r="E1109"/>
  <c r="E1108"/>
  <c r="E1107"/>
  <c r="E1106"/>
  <c r="E1105"/>
  <c r="E1104"/>
  <c r="D1103"/>
  <c r="E1103" s="1"/>
  <c r="E1102"/>
  <c r="E1101"/>
  <c r="E1100"/>
  <c r="E1099"/>
  <c r="E1098"/>
  <c r="E1097"/>
  <c r="E1096"/>
  <c r="E1095"/>
  <c r="E1094"/>
  <c r="E1093"/>
  <c r="E1092"/>
  <c r="E1091"/>
  <c r="E1090"/>
  <c r="E1089"/>
  <c r="E1088"/>
  <c r="B1087"/>
  <c r="E1087" s="1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D1068"/>
  <c r="E1067"/>
  <c r="D1067"/>
  <c r="E1066"/>
  <c r="E1065"/>
  <c r="E1064"/>
  <c r="E1063"/>
  <c r="E1062"/>
  <c r="E1061"/>
  <c r="E1060"/>
  <c r="E1059"/>
  <c r="E1058"/>
  <c r="E1057"/>
  <c r="E1056"/>
  <c r="D1056"/>
  <c r="E1055"/>
  <c r="E1054"/>
  <c r="E1053"/>
  <c r="E1052"/>
  <c r="E1051"/>
  <c r="D1050"/>
  <c r="E1050" s="1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D1027"/>
  <c r="E1027" s="1"/>
  <c r="E1026"/>
  <c r="E1025"/>
  <c r="E1024"/>
  <c r="E1023"/>
  <c r="E1022"/>
  <c r="E1021"/>
  <c r="E1020"/>
  <c r="E1019"/>
  <c r="E1018"/>
  <c r="E1017"/>
  <c r="E1016"/>
  <c r="E1015"/>
  <c r="E1014"/>
  <c r="D1014"/>
  <c r="E1013"/>
  <c r="D1013"/>
  <c r="E1012"/>
  <c r="D1011"/>
  <c r="E1011" s="1"/>
  <c r="E1010"/>
  <c r="E1009"/>
  <c r="E1008"/>
  <c r="E1007"/>
  <c r="E1006"/>
  <c r="E1005"/>
  <c r="D1005"/>
  <c r="E1004"/>
  <c r="E1003"/>
  <c r="E1002"/>
  <c r="E1001"/>
  <c r="E1000"/>
  <c r="E999"/>
  <c r="E998"/>
  <c r="D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D978"/>
  <c r="B978"/>
  <c r="E978" s="1"/>
  <c r="E977"/>
  <c r="E976"/>
  <c r="E975"/>
  <c r="E974"/>
  <c r="D974"/>
  <c r="E973"/>
  <c r="D973"/>
  <c r="E972"/>
  <c r="E971"/>
  <c r="E970"/>
  <c r="E969"/>
  <c r="E968"/>
  <c r="D968"/>
  <c r="E967"/>
  <c r="E966"/>
  <c r="E965"/>
  <c r="E964"/>
  <c r="E963"/>
  <c r="D963"/>
  <c r="E962"/>
  <c r="E961"/>
  <c r="E960"/>
  <c r="E959"/>
  <c r="E958"/>
  <c r="E957"/>
  <c r="E956"/>
  <c r="D955"/>
  <c r="E955" s="1"/>
  <c r="E954"/>
  <c r="D953"/>
  <c r="E953" s="1"/>
  <c r="E952"/>
  <c r="E951"/>
  <c r="E950"/>
  <c r="E949"/>
  <c r="E948"/>
  <c r="E947"/>
  <c r="E946"/>
  <c r="E945"/>
  <c r="E944"/>
  <c r="D943"/>
  <c r="E943" s="1"/>
  <c r="E942"/>
  <c r="E941"/>
  <c r="E940"/>
  <c r="E939"/>
  <c r="E938"/>
  <c r="E937"/>
  <c r="D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D912"/>
  <c r="E911"/>
  <c r="E910"/>
  <c r="E909"/>
  <c r="E908"/>
  <c r="E907"/>
  <c r="E906"/>
  <c r="E905"/>
  <c r="E904"/>
  <c r="E903"/>
  <c r="E902"/>
  <c r="E901"/>
  <c r="E900"/>
  <c r="E899"/>
  <c r="D898"/>
  <c r="E898" s="1"/>
  <c r="E897"/>
  <c r="E896"/>
  <c r="E895"/>
  <c r="E894"/>
  <c r="E893"/>
  <c r="E892"/>
  <c r="E891"/>
  <c r="E890"/>
  <c r="E889"/>
  <c r="D888"/>
  <c r="E888" s="1"/>
  <c r="E887"/>
  <c r="E886"/>
  <c r="E885"/>
  <c r="E884"/>
  <c r="E883"/>
  <c r="E882"/>
  <c r="E881"/>
  <c r="E880"/>
  <c r="E879"/>
  <c r="D878"/>
  <c r="E878" s="1"/>
  <c r="E877"/>
  <c r="E876"/>
  <c r="E875"/>
  <c r="E874"/>
  <c r="E873"/>
  <c r="E872"/>
  <c r="E871"/>
  <c r="E870"/>
  <c r="E869"/>
  <c r="E868"/>
  <c r="E867"/>
  <c r="E866"/>
  <c r="D865"/>
  <c r="E865" s="1"/>
  <c r="E864"/>
  <c r="E863"/>
  <c r="E862"/>
  <c r="E861"/>
  <c r="D860"/>
  <c r="E860" s="1"/>
  <c r="E859"/>
  <c r="E858"/>
  <c r="E857"/>
  <c r="E856"/>
  <c r="D855"/>
  <c r="E855" s="1"/>
  <c r="E854"/>
  <c r="E853"/>
  <c r="E852"/>
  <c r="D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D821"/>
  <c r="E821" s="1"/>
  <c r="E820"/>
  <c r="D819"/>
  <c r="E819" s="1"/>
  <c r="E818"/>
  <c r="E817"/>
  <c r="E816"/>
  <c r="D815"/>
  <c r="E815" s="1"/>
  <c r="D814"/>
  <c r="E814" s="1"/>
  <c r="E813"/>
  <c r="E812"/>
  <c r="E811"/>
  <c r="E810"/>
  <c r="E809"/>
  <c r="E808"/>
  <c r="E807"/>
  <c r="E806"/>
  <c r="E805"/>
  <c r="E804"/>
  <c r="E803"/>
  <c r="E802"/>
  <c r="E801"/>
  <c r="E800"/>
  <c r="D799"/>
  <c r="E799" s="1"/>
  <c r="E798"/>
  <c r="D798"/>
  <c r="E797"/>
  <c r="D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D770"/>
  <c r="E770" s="1"/>
  <c r="E769"/>
  <c r="E768"/>
  <c r="E767"/>
  <c r="E766"/>
  <c r="E765"/>
  <c r="E764"/>
  <c r="E763"/>
  <c r="E762"/>
  <c r="E761"/>
  <c r="E760"/>
  <c r="E759"/>
  <c r="E758"/>
  <c r="E757"/>
  <c r="E756"/>
  <c r="E755"/>
  <c r="E754"/>
  <c r="D754"/>
  <c r="E753"/>
  <c r="D753"/>
  <c r="E752"/>
  <c r="E751"/>
  <c r="E750"/>
  <c r="E749"/>
  <c r="E748"/>
  <c r="E747"/>
  <c r="E746"/>
  <c r="D745"/>
  <c r="E745" s="1"/>
  <c r="E744"/>
  <c r="E743"/>
  <c r="E742"/>
  <c r="E741"/>
  <c r="E740"/>
  <c r="E739"/>
  <c r="E738"/>
  <c r="E737"/>
  <c r="E736"/>
  <c r="E735"/>
  <c r="E734"/>
  <c r="E733"/>
  <c r="E732"/>
  <c r="E731"/>
  <c r="D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D713"/>
  <c r="E713" s="1"/>
  <c r="D712"/>
  <c r="E712" s="1"/>
  <c r="E711"/>
  <c r="E710"/>
  <c r="E709"/>
  <c r="D708"/>
  <c r="E708" s="1"/>
  <c r="E707"/>
  <c r="D707"/>
  <c r="E706"/>
  <c r="E705"/>
  <c r="E704"/>
  <c r="E703"/>
  <c r="E702"/>
  <c r="E701"/>
  <c r="E700"/>
  <c r="E699"/>
  <c r="E698"/>
  <c r="E697"/>
  <c r="D696"/>
  <c r="E696" s="1"/>
  <c r="E695"/>
  <c r="D695"/>
  <c r="E694"/>
  <c r="E693"/>
  <c r="E692"/>
  <c r="E691"/>
  <c r="E690"/>
  <c r="E689"/>
  <c r="E688"/>
  <c r="E687"/>
  <c r="E686"/>
  <c r="D685"/>
  <c r="E685" s="1"/>
  <c r="D684"/>
  <c r="E684" s="1"/>
  <c r="E683"/>
  <c r="E682"/>
  <c r="E681"/>
  <c r="E680"/>
  <c r="D679"/>
  <c r="E679" s="1"/>
  <c r="E678"/>
  <c r="E677"/>
  <c r="E676"/>
  <c r="E675"/>
  <c r="E674"/>
  <c r="D673"/>
  <c r="E673" s="1"/>
  <c r="E672"/>
  <c r="E671"/>
  <c r="E670"/>
  <c r="E669"/>
  <c r="E668"/>
  <c r="E667"/>
  <c r="E666"/>
  <c r="E665"/>
  <c r="E664"/>
  <c r="E663"/>
  <c r="E662"/>
  <c r="D662"/>
  <c r="E661"/>
  <c r="D660"/>
  <c r="E660" s="1"/>
  <c r="E659"/>
  <c r="E658"/>
  <c r="E657"/>
  <c r="E656"/>
  <c r="E655"/>
  <c r="D654"/>
  <c r="E654" s="1"/>
  <c r="E653"/>
  <c r="E652"/>
  <c r="E651"/>
  <c r="E650"/>
  <c r="E649"/>
  <c r="E648"/>
  <c r="E647"/>
  <c r="E646"/>
  <c r="E645"/>
  <c r="E644"/>
  <c r="D643"/>
  <c r="E643" s="1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D616"/>
  <c r="E615"/>
  <c r="E614"/>
  <c r="E613"/>
  <c r="E612"/>
  <c r="E611"/>
  <c r="D610"/>
  <c r="E610" s="1"/>
  <c r="E609"/>
  <c r="D608"/>
  <c r="E608" s="1"/>
  <c r="E607"/>
  <c r="E606"/>
  <c r="E605"/>
  <c r="E604"/>
  <c r="E603"/>
  <c r="E602"/>
  <c r="D601"/>
  <c r="E601" s="1"/>
  <c r="E600"/>
  <c r="E599"/>
  <c r="D598"/>
  <c r="E598" s="1"/>
  <c r="E597"/>
  <c r="E596"/>
  <c r="E595"/>
  <c r="D595"/>
  <c r="E594"/>
  <c r="E593"/>
  <c r="E592"/>
  <c r="E591"/>
  <c r="D590"/>
  <c r="E590" s="1"/>
  <c r="D589"/>
  <c r="E589" s="1"/>
  <c r="E588"/>
  <c r="D587"/>
  <c r="E587" s="1"/>
  <c r="E586"/>
  <c r="E585"/>
  <c r="E584"/>
  <c r="E583"/>
  <c r="E582"/>
  <c r="E581"/>
  <c r="E580"/>
  <c r="E579"/>
  <c r="E578"/>
  <c r="E577"/>
  <c r="E576"/>
  <c r="E575"/>
  <c r="E574"/>
  <c r="E573"/>
  <c r="E572"/>
  <c r="E571"/>
  <c r="D570"/>
  <c r="E570" s="1"/>
  <c r="E569"/>
  <c r="D568"/>
  <c r="E568" s="1"/>
  <c r="E567"/>
  <c r="E566"/>
  <c r="E565"/>
  <c r="E564"/>
  <c r="E563"/>
  <c r="E562"/>
  <c r="E561"/>
  <c r="D561"/>
  <c r="E560"/>
  <c r="E559"/>
  <c r="E558"/>
  <c r="D557"/>
  <c r="E557" s="1"/>
  <c r="D556"/>
  <c r="E556" s="1"/>
  <c r="E555"/>
  <c r="E554"/>
  <c r="E553"/>
  <c r="E552"/>
  <c r="E551"/>
  <c r="D551"/>
  <c r="E550"/>
  <c r="E549"/>
  <c r="E548"/>
  <c r="E547"/>
  <c r="E546"/>
  <c r="E545"/>
  <c r="E544"/>
  <c r="E543"/>
  <c r="E542"/>
  <c r="D541"/>
  <c r="E541" s="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D515"/>
  <c r="E515" s="1"/>
  <c r="E514"/>
  <c r="E513"/>
  <c r="E512"/>
  <c r="E511"/>
  <c r="E510"/>
  <c r="E509"/>
  <c r="D508"/>
  <c r="E508" s="1"/>
  <c r="E507"/>
  <c r="E506"/>
  <c r="E505"/>
  <c r="E504"/>
  <c r="E503"/>
  <c r="E502"/>
  <c r="E501"/>
  <c r="E500"/>
  <c r="E499"/>
  <c r="E498"/>
  <c r="D497"/>
  <c r="E497" s="1"/>
  <c r="E496"/>
  <c r="E495"/>
  <c r="E494"/>
  <c r="E493"/>
  <c r="E492"/>
  <c r="D491"/>
  <c r="E491" s="1"/>
  <c r="E490"/>
  <c r="E489"/>
  <c r="E488"/>
  <c r="E487"/>
  <c r="E486"/>
  <c r="E485"/>
  <c r="E484"/>
  <c r="E483"/>
  <c r="E482"/>
  <c r="E481"/>
  <c r="E480"/>
  <c r="D479"/>
  <c r="E479" s="1"/>
  <c r="E478"/>
  <c r="D477"/>
  <c r="E477" s="1"/>
  <c r="E476"/>
  <c r="E475"/>
  <c r="E474"/>
  <c r="E473"/>
  <c r="E472"/>
  <c r="E471"/>
  <c r="E470"/>
  <c r="E469"/>
  <c r="E468"/>
  <c r="E467"/>
  <c r="E466"/>
  <c r="E465"/>
  <c r="E464"/>
  <c r="E463"/>
  <c r="E462"/>
  <c r="D461"/>
  <c r="E461" s="1"/>
  <c r="E460"/>
  <c r="E459"/>
  <c r="D458"/>
  <c r="E458" s="1"/>
  <c r="E457"/>
  <c r="E456"/>
  <c r="E455"/>
  <c r="E454"/>
  <c r="E453"/>
  <c r="E452"/>
  <c r="E451"/>
  <c r="D451"/>
  <c r="E450"/>
  <c r="D450"/>
  <c r="E449"/>
  <c r="D448"/>
  <c r="E448" s="1"/>
  <c r="E447"/>
  <c r="E446"/>
  <c r="E445"/>
  <c r="E444"/>
  <c r="D443"/>
  <c r="E443" s="1"/>
  <c r="E442"/>
  <c r="E441"/>
  <c r="E440"/>
  <c r="E439"/>
  <c r="D438"/>
  <c r="E438" s="1"/>
  <c r="E437"/>
  <c r="E436"/>
  <c r="E435"/>
  <c r="E434"/>
  <c r="E433"/>
  <c r="E432"/>
  <c r="E431"/>
  <c r="E430"/>
  <c r="E429"/>
  <c r="D428"/>
  <c r="E428" s="1"/>
  <c r="E427"/>
  <c r="E426"/>
  <c r="E425"/>
  <c r="D424"/>
  <c r="E424" s="1"/>
  <c r="E423"/>
  <c r="E422"/>
  <c r="E421"/>
  <c r="E420"/>
  <c r="E419"/>
  <c r="E418"/>
  <c r="E417"/>
  <c r="D416"/>
  <c r="E416" s="1"/>
  <c r="E415"/>
  <c r="E414"/>
  <c r="E413"/>
  <c r="E412"/>
  <c r="E411"/>
  <c r="E410"/>
  <c r="E409"/>
  <c r="D408"/>
  <c r="E408" s="1"/>
  <c r="E407"/>
  <c r="E406"/>
  <c r="E405"/>
  <c r="D404"/>
  <c r="E404" s="1"/>
  <c r="E403"/>
  <c r="E402"/>
  <c r="D401"/>
  <c r="E401" s="1"/>
  <c r="E400"/>
  <c r="E399"/>
  <c r="E398"/>
  <c r="E397"/>
  <c r="D396"/>
  <c r="E396" s="1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D365"/>
  <c r="E365" s="1"/>
  <c r="E364"/>
  <c r="E363"/>
  <c r="D362"/>
  <c r="E362" s="1"/>
  <c r="E361"/>
  <c r="E360"/>
  <c r="E359"/>
  <c r="D358"/>
  <c r="E358" s="1"/>
  <c r="E357"/>
  <c r="E356"/>
  <c r="E355"/>
  <c r="E354"/>
  <c r="E353"/>
  <c r="E352"/>
  <c r="D352"/>
  <c r="E351"/>
  <c r="E350"/>
  <c r="E349"/>
  <c r="E348"/>
  <c r="E347"/>
  <c r="D346"/>
  <c r="E346" s="1"/>
  <c r="D345"/>
  <c r="E345" s="1"/>
  <c r="E344"/>
  <c r="E343"/>
  <c r="E342"/>
  <c r="E341"/>
  <c r="E340"/>
  <c r="D339"/>
  <c r="E339" s="1"/>
  <c r="E338"/>
  <c r="D337"/>
  <c r="E337" s="1"/>
  <c r="E336"/>
  <c r="E335"/>
  <c r="E334"/>
  <c r="E333"/>
  <c r="E332"/>
  <c r="E331"/>
  <c r="E330"/>
  <c r="D329"/>
  <c r="E329" s="1"/>
  <c r="E328"/>
  <c r="E327"/>
  <c r="E326"/>
  <c r="D326"/>
  <c r="E325"/>
  <c r="E324"/>
  <c r="E323"/>
  <c r="E322"/>
  <c r="E321"/>
  <c r="E320"/>
  <c r="E319"/>
  <c r="D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D302"/>
  <c r="E301"/>
  <c r="E300"/>
  <c r="E299"/>
  <c r="E298"/>
  <c r="D297"/>
  <c r="E297" s="1"/>
  <c r="E296"/>
  <c r="D296"/>
  <c r="E295"/>
  <c r="E294"/>
  <c r="E293"/>
  <c r="E292"/>
  <c r="E291"/>
  <c r="E290"/>
  <c r="E289"/>
  <c r="D288"/>
  <c r="E288" s="1"/>
  <c r="E287"/>
  <c r="E286"/>
  <c r="E285"/>
  <c r="E284"/>
  <c r="D283"/>
  <c r="E283" s="1"/>
  <c r="E282"/>
  <c r="E281"/>
  <c r="E280"/>
  <c r="E279"/>
  <c r="E278"/>
  <c r="E277"/>
  <c r="D276"/>
  <c r="E276" s="1"/>
  <c r="E275"/>
  <c r="E274"/>
  <c r="E273"/>
  <c r="E272"/>
  <c r="E271"/>
  <c r="E270"/>
  <c r="D269"/>
  <c r="E269" s="1"/>
  <c r="E268"/>
  <c r="E267"/>
  <c r="E266"/>
  <c r="E265"/>
  <c r="E264"/>
  <c r="E263"/>
  <c r="E262"/>
  <c r="E261"/>
  <c r="E260"/>
  <c r="E259"/>
  <c r="E258"/>
  <c r="E257"/>
  <c r="D257"/>
  <c r="E256"/>
  <c r="E255"/>
  <c r="E254"/>
  <c r="E253"/>
  <c r="E252"/>
  <c r="D252"/>
  <c r="E251"/>
  <c r="E250"/>
  <c r="E249"/>
  <c r="E248"/>
  <c r="E247"/>
  <c r="E246"/>
  <c r="E245"/>
  <c r="D244"/>
  <c r="E244" s="1"/>
  <c r="E243"/>
  <c r="E242"/>
  <c r="D241"/>
  <c r="E241" s="1"/>
  <c r="E240"/>
  <c r="E239"/>
  <c r="D238"/>
  <c r="E238" s="1"/>
  <c r="E237"/>
  <c r="E236"/>
  <c r="D235"/>
  <c r="E235" s="1"/>
  <c r="E234"/>
  <c r="D233"/>
  <c r="E233" s="1"/>
  <c r="E232"/>
  <c r="E231"/>
  <c r="D231"/>
  <c r="E230"/>
  <c r="D229"/>
  <c r="E229" s="1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D190"/>
  <c r="E189"/>
  <c r="E188"/>
  <c r="E187"/>
  <c r="D186"/>
  <c r="E186" s="1"/>
  <c r="D185"/>
  <c r="E185" s="1"/>
  <c r="E184"/>
  <c r="E183"/>
  <c r="E182"/>
  <c r="D182"/>
  <c r="E181"/>
  <c r="E180"/>
  <c r="E179"/>
  <c r="E178"/>
  <c r="E177"/>
  <c r="E176"/>
  <c r="E175"/>
  <c r="E174"/>
  <c r="E173"/>
  <c r="E172"/>
  <c r="E171"/>
  <c r="E170"/>
  <c r="D169"/>
  <c r="E169" s="1"/>
  <c r="E168"/>
  <c r="E167"/>
  <c r="E166"/>
  <c r="E165"/>
  <c r="E164"/>
  <c r="E163"/>
  <c r="E162"/>
  <c r="D162"/>
  <c r="E161"/>
  <c r="E160"/>
  <c r="D159"/>
  <c r="E159" s="1"/>
  <c r="E158"/>
  <c r="E157"/>
  <c r="E156"/>
  <c r="E155"/>
  <c r="E154"/>
  <c r="E153"/>
  <c r="E152"/>
  <c r="D152"/>
  <c r="E151"/>
  <c r="E150"/>
  <c r="E149"/>
  <c r="E148"/>
  <c r="D147"/>
  <c r="E147" s="1"/>
  <c r="E146"/>
  <c r="E145"/>
  <c r="E144"/>
  <c r="E143"/>
  <c r="E142"/>
  <c r="E141"/>
  <c r="E140"/>
  <c r="E139"/>
  <c r="E138"/>
  <c r="E137"/>
  <c r="E136"/>
  <c r="E135"/>
  <c r="D134"/>
  <c r="E134" s="1"/>
  <c r="D133"/>
  <c r="E133" s="1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D99"/>
  <c r="E99" s="1"/>
  <c r="E98"/>
  <c r="E97"/>
  <c r="E96"/>
  <c r="E95"/>
  <c r="E94"/>
  <c r="E93"/>
  <c r="E92"/>
  <c r="E91"/>
  <c r="D90"/>
  <c r="E90" s="1"/>
  <c r="E89"/>
  <c r="D88"/>
  <c r="E88" s="1"/>
  <c r="E87"/>
  <c r="E86"/>
  <c r="E85"/>
  <c r="E84"/>
  <c r="D83"/>
  <c r="E83" s="1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D62"/>
  <c r="E61"/>
  <c r="E60"/>
  <c r="E59"/>
  <c r="E58"/>
  <c r="E57"/>
  <c r="E56"/>
  <c r="E55"/>
  <c r="E54"/>
  <c r="D53"/>
  <c r="E53" s="1"/>
  <c r="E52"/>
  <c r="E51"/>
  <c r="E50"/>
  <c r="E49"/>
  <c r="E48"/>
  <c r="E47"/>
  <c r="E46"/>
  <c r="E45"/>
  <c r="E44"/>
  <c r="E43"/>
  <c r="D42"/>
  <c r="E42" s="1"/>
  <c r="E41"/>
  <c r="E40"/>
  <c r="E39"/>
  <c r="E38"/>
  <c r="E37"/>
  <c r="E36"/>
  <c r="E35"/>
  <c r="E34"/>
  <c r="E33"/>
  <c r="E32"/>
  <c r="D31"/>
  <c r="E31" s="1"/>
  <c r="E30"/>
  <c r="D29"/>
  <c r="E29" s="1"/>
  <c r="E28"/>
  <c r="E27"/>
  <c r="E26"/>
  <c r="E25"/>
  <c r="D24"/>
  <c r="E24" s="1"/>
  <c r="E23"/>
  <c r="E22"/>
  <c r="E21"/>
  <c r="E20"/>
  <c r="E19"/>
  <c r="E18"/>
  <c r="D18"/>
  <c r="E17"/>
  <c r="E16"/>
  <c r="E15"/>
  <c r="D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<sst xmlns="http://schemas.openxmlformats.org/spreadsheetml/2006/main" count="2556" uniqueCount="1276">
  <si>
    <t>A.W. BROWN-FELLOWSHIP</t>
  </si>
  <si>
    <t>ABBOTT ISD</t>
  </si>
  <si>
    <t>ABERNATHY ISD</t>
  </si>
  <si>
    <t>ABILENE ISD</t>
  </si>
  <si>
    <t>ACADEMY ISD</t>
  </si>
  <si>
    <t>ACADEMY OF ACCELERATED LEARNING INC</t>
  </si>
  <si>
    <t>ACADEMY OF AMERICA DBA ACADEMY OF DALLAS</t>
  </si>
  <si>
    <t>ACADEMY OF AMERICA DBA BEXAR COUNTY ACADEMY</t>
  </si>
  <si>
    <t>ACADEMY OF CAREERS &amp; TECHNOLOGIES</t>
  </si>
  <si>
    <t>ACCELERATED INTERMEDIATE ACADEMY</t>
  </si>
  <si>
    <t>ADRIAN ISD</t>
  </si>
  <si>
    <t>ADVANTAGE ACADEMY</t>
  </si>
  <si>
    <t>AGUA DULCE ISD</t>
  </si>
  <si>
    <t>ALAMO HEIGHTS ISD</t>
  </si>
  <si>
    <t>ALBA-GOLDEN ISD</t>
  </si>
  <si>
    <t>ALBANY ISD</t>
  </si>
  <si>
    <t>ALDINE ISD</t>
  </si>
  <si>
    <t>ALEDO ISD</t>
  </si>
  <si>
    <t>ALICE ISD</t>
  </si>
  <si>
    <t>ALIEF ISD</t>
  </si>
  <si>
    <t>ALIEF MONTESSORI COMMUNITY SCHOOL</t>
  </si>
  <si>
    <t>ALL SAINTS CATHOLIC SCHOOL</t>
  </si>
  <si>
    <t>ALLEN ISD</t>
  </si>
  <si>
    <t>ALPHA CHARTER SCHOOL</t>
  </si>
  <si>
    <t>ALPINE ISD</t>
  </si>
  <si>
    <t>ALTO ISD</t>
  </si>
  <si>
    <t>ALVARADO ISD</t>
  </si>
  <si>
    <t>ALVIN ISD</t>
  </si>
  <si>
    <t>ALVORD ISD</t>
  </si>
  <si>
    <t>AMARILLO ISD</t>
  </si>
  <si>
    <t>AMBASSADORS PREPARATORY ACADEMY</t>
  </si>
  <si>
    <t>AMERICAN YOUTH WORKS CHS-AUSTIN</t>
  </si>
  <si>
    <t>AMHERST ISD</t>
  </si>
  <si>
    <t>AMIGOS POR VIDA-"FRIENDS FOR LIFE"</t>
  </si>
  <si>
    <t>AMIKIDS RIO GRANDE VALLEY</t>
  </si>
  <si>
    <t>AMIKIDS WINGS TEXAS, INC</t>
  </si>
  <si>
    <t>ANAHUAC ISD</t>
  </si>
  <si>
    <t>ANDERSON-SHIRO CONS ISD</t>
  </si>
  <si>
    <t>ANDREWS ISD</t>
  </si>
  <si>
    <t>ANGELHEART CHILDREN'S SHELTER</t>
  </si>
  <si>
    <t>ANGLETON ISD</t>
  </si>
  <si>
    <t>ANNA ISD</t>
  </si>
  <si>
    <t>ANSON ISD</t>
  </si>
  <si>
    <t>ANTHONY ISD</t>
  </si>
  <si>
    <t>ANTON ISD</t>
  </si>
  <si>
    <t>APPLE SPRINGS ISD</t>
  </si>
  <si>
    <t>AQUILLA ISD</t>
  </si>
  <si>
    <t>ARANSAS COUNTY ISD</t>
  </si>
  <si>
    <t>ARANSAS PASS ISD</t>
  </si>
  <si>
    <t>ARCHER CITY ISD</t>
  </si>
  <si>
    <t>ARGYLE ISD</t>
  </si>
  <si>
    <t>ARLINGTON ISD</t>
  </si>
  <si>
    <t>ARP ISD</t>
  </si>
  <si>
    <t>ASPERMONT ISD</t>
  </si>
  <si>
    <t>ATASCOSA COUNTY JUVENILE JUSTICE CENTER</t>
  </si>
  <si>
    <t>ATHENS ISD</t>
  </si>
  <si>
    <t>ATLANTA ISD</t>
  </si>
  <si>
    <t>AUBREY ISD</t>
  </si>
  <si>
    <t>AUSTIN CAN ACADEMY CHARTER SCHOOL</t>
  </si>
  <si>
    <t>AUSTIN CHILDREN'S SHELTER</t>
  </si>
  <si>
    <t>AUSTIN ISD</t>
  </si>
  <si>
    <t>AUSTWELL-TIVOLI ISD</t>
  </si>
  <si>
    <t>AVALON ISD</t>
  </si>
  <si>
    <t>AVERY ISD</t>
  </si>
  <si>
    <t>AVINGER ISD</t>
  </si>
  <si>
    <t>AXTELL ISD</t>
  </si>
  <si>
    <t>AZLE ISD</t>
  </si>
  <si>
    <t>AZLEWAY CHARTER SCHOOL</t>
  </si>
  <si>
    <t>BAIRD ISD</t>
  </si>
  <si>
    <t>BALLINGER ISD</t>
  </si>
  <si>
    <t>BALMORHEA ISD</t>
  </si>
  <si>
    <t>BANDERA ISD</t>
  </si>
  <si>
    <t>BANGS ISD</t>
  </si>
  <si>
    <t>BANQUETE ISD</t>
  </si>
  <si>
    <t>BAPTIST CHILD AND FAMILY SERVICES</t>
  </si>
  <si>
    <t>BARBERS HILL ISD</t>
  </si>
  <si>
    <t>BARTLETT ISD</t>
  </si>
  <si>
    <t>BASTROP ISD</t>
  </si>
  <si>
    <t>BAY AREA CHARTER SCHOOL</t>
  </si>
  <si>
    <t>BAY CITY ISD</t>
  </si>
  <si>
    <t>BEATRICE MAYES INSTITUTE</t>
  </si>
  <si>
    <t>BEAUMONT ISD</t>
  </si>
  <si>
    <t>BECKVILLE ISD</t>
  </si>
  <si>
    <t>BEEVILLE ISD</t>
  </si>
  <si>
    <t>BELL COUNTY JUVENILE BOARD</t>
  </si>
  <si>
    <t>BELLEVUE ISD</t>
  </si>
  <si>
    <t>BELLS ISD</t>
  </si>
  <si>
    <t>BELLVILLE ISD</t>
  </si>
  <si>
    <t>BELTON ISD</t>
  </si>
  <si>
    <t>BEN BOLT-PALITO BLANCO ISD</t>
  </si>
  <si>
    <t>BENAVIDES ISD</t>
  </si>
  <si>
    <t>BENJAMIN ISD</t>
  </si>
  <si>
    <t>BEXAR COUNTY JUVENILE PROBATION DEPARTMENT</t>
  </si>
  <si>
    <t>BIG SANDY ISD</t>
  </si>
  <si>
    <t>BIG SPRING ISD</t>
  </si>
  <si>
    <t>BIG SPRINGS CHARTER SCHOOL</t>
  </si>
  <si>
    <t>BIRDVILLE ISD</t>
  </si>
  <si>
    <t>BISHOP CONS ISD</t>
  </si>
  <si>
    <t>BLACKWELL CONS ISD</t>
  </si>
  <si>
    <t>BLANCO ISD</t>
  </si>
  <si>
    <t>BLAND ISD</t>
  </si>
  <si>
    <t>BLANKET ISD</t>
  </si>
  <si>
    <t>BLOOMING GROVE ISD</t>
  </si>
  <si>
    <t>BLOOMINGTON ISD</t>
  </si>
  <si>
    <t>BLUE RIDGE ISD</t>
  </si>
  <si>
    <t>BLUEBONNET YOUTH RANCH</t>
  </si>
  <si>
    <t>BLUFF DALE ISD</t>
  </si>
  <si>
    <t>BLUM ISD</t>
  </si>
  <si>
    <t>BOB HOPE SCHOOL</t>
  </si>
  <si>
    <t>BOERNE ISD</t>
  </si>
  <si>
    <t>BOLES CHILDRENS HOME, INC.</t>
  </si>
  <si>
    <t>BOLES ISD</t>
  </si>
  <si>
    <t>BOLING ISD</t>
  </si>
  <si>
    <t>BONHAM ISD</t>
  </si>
  <si>
    <t>BOOKER ISD</t>
  </si>
  <si>
    <t>BORDEN COUNTY ISD</t>
  </si>
  <si>
    <t>BORGER ISD</t>
  </si>
  <si>
    <t>BOSQUEVILLE ISD</t>
  </si>
  <si>
    <t>BOVINA ISD</t>
  </si>
  <si>
    <t>BOWIE ISD</t>
  </si>
  <si>
    <t>BOYD ISD</t>
  </si>
  <si>
    <t>BOYS AND GIRLS COUNTRY OF HOUSTON</t>
  </si>
  <si>
    <t xml:space="preserve">BOYS AND GIRLS HARBOR INC  </t>
  </si>
  <si>
    <t xml:space="preserve">BOYS' HAVEN OF AMERICA INC.  </t>
  </si>
  <si>
    <t>BOYSVILLE INC</t>
  </si>
  <si>
    <t>BRACKETT ISD</t>
  </si>
  <si>
    <t>BRADY ISD</t>
  </si>
  <si>
    <t>BRAZORIA COUNTY JUVENILE PROBATION DEPT.</t>
  </si>
  <si>
    <t>BRAZOS COUNTY JUVENILE SERVICES</t>
  </si>
  <si>
    <t>BRAZOS ISD</t>
  </si>
  <si>
    <t>BRAZOSPORT ISD</t>
  </si>
  <si>
    <t>BRECKENRIDGE ISD</t>
  </si>
  <si>
    <t>BREMOND ISD</t>
  </si>
  <si>
    <t>BRENHAM ISD</t>
  </si>
  <si>
    <t>BRIDGE CITY ISD</t>
  </si>
  <si>
    <t>BRIDGEPORT ISD</t>
  </si>
  <si>
    <t>BROADDUS ISD</t>
  </si>
  <si>
    <t>BROCK ISD</t>
  </si>
  <si>
    <t>BRONTE ISD</t>
  </si>
  <si>
    <t>BROOKELAND ISD</t>
  </si>
  <si>
    <t>BROOKESMITH ISD</t>
  </si>
  <si>
    <t>BROOKHAVEN YOUTH RANCH INC.</t>
  </si>
  <si>
    <t>BROOKS ACADEMY OF SCIENCE AND ENGINEERING</t>
  </si>
  <si>
    <t>BROOKS ISD</t>
  </si>
  <si>
    <t>BROWNFIELD ISD</t>
  </si>
  <si>
    <t>BROWNSBORO ISD</t>
  </si>
  <si>
    <t>BROWNSVILLE ISD</t>
  </si>
  <si>
    <t>BROWNWOOD ISD</t>
  </si>
  <si>
    <t>BRUCEVILLE-EDDY ISD</t>
  </si>
  <si>
    <t>BRYAN ISD</t>
  </si>
  <si>
    <t>BRYSON ISD</t>
  </si>
  <si>
    <t>BUCKHOLTS ISD</t>
  </si>
  <si>
    <t>BUCKNER CHILDREN AND FAMILY SERVICES, INC</t>
  </si>
  <si>
    <t>BUENA VISTA ISD</t>
  </si>
  <si>
    <t>BUFFALO ISD</t>
  </si>
  <si>
    <t>BULLARD ISD</t>
  </si>
  <si>
    <t>BUNA ISD</t>
  </si>
  <si>
    <t>BURKBURNETT ISD</t>
  </si>
  <si>
    <t>BURKEVILLE ISD</t>
  </si>
  <si>
    <t>BURLESON ISD</t>
  </si>
  <si>
    <t>BURNET CONS ISD</t>
  </si>
  <si>
    <t>BURNHAM WOOD CHARTER SCHOOL DISTRICT</t>
  </si>
  <si>
    <t>BURTON ISD</t>
  </si>
  <si>
    <t>BUSHLAND ISD</t>
  </si>
  <si>
    <t>BYERS ISD</t>
  </si>
  <si>
    <t>BYNUM ISD</t>
  </si>
  <si>
    <t>CADDO MILLS ISD</t>
  </si>
  <si>
    <t xml:space="preserve">CAL FARLEY'S BOYS RANCH  </t>
  </si>
  <si>
    <t>CALALLEN ISD</t>
  </si>
  <si>
    <t>CALDWELL ISD</t>
  </si>
  <si>
    <t>CALHOUN CO ISD</t>
  </si>
  <si>
    <t>CALLISBURG ISD</t>
  </si>
  <si>
    <t>CALVERT ISD</t>
  </si>
  <si>
    <t>CALVIN NELMS CHARTER SCHOOLS</t>
  </si>
  <si>
    <t>CAMERON ISD</t>
  </si>
  <si>
    <t>CAMPBELL ISD</t>
  </si>
  <si>
    <t>CANADIAN ISD</t>
  </si>
  <si>
    <t>CANTON ISD</t>
  </si>
  <si>
    <t>CANUTILLO ISD</t>
  </si>
  <si>
    <t>CANYON ISD</t>
  </si>
  <si>
    <t>CARLISLE ISD</t>
  </si>
  <si>
    <t>CARRIZO SPRINGS CONS ISD</t>
  </si>
  <si>
    <t>CARROLLTON-FARMERS BRANCH</t>
  </si>
  <si>
    <t>CARTHAGE ISD</t>
  </si>
  <si>
    <t>CASA ESPERANZA INC</t>
  </si>
  <si>
    <t>CASTLEBERRY ISD</t>
  </si>
  <si>
    <t>CATHOLIC CHARITIES, DIOCESE OF FT WORTH INC.</t>
  </si>
  <si>
    <t>CAYUGA ISD</t>
  </si>
  <si>
    <t>CEDAR HILL ISD</t>
  </si>
  <si>
    <t>CEDARS INTERNATIONAL ACADEMY</t>
  </si>
  <si>
    <t>CELESTE ISD</t>
  </si>
  <si>
    <t>CELINA ISD</t>
  </si>
  <si>
    <t>CENTER ISD</t>
  </si>
  <si>
    <t>CENTER POINT ISD</t>
  </si>
  <si>
    <t>CENTERVILLE ISD</t>
  </si>
  <si>
    <t>CENTRAL HEIGHTS ISD</t>
  </si>
  <si>
    <t>CENTRAL ISD</t>
  </si>
  <si>
    <t>CHANNELVIEW ISD</t>
  </si>
  <si>
    <t>CHANNING ISD</t>
  </si>
  <si>
    <t>CHAPEL HILL ACADEMY</t>
  </si>
  <si>
    <t>CHAPEL HILL ISD</t>
  </si>
  <si>
    <t>CHARLOTTE ISD</t>
  </si>
  <si>
    <t>CHEROKEE ISD</t>
  </si>
  <si>
    <t>CHESTER ISD</t>
  </si>
  <si>
    <t>CHICO ISD</t>
  </si>
  <si>
    <t>CHILD CRISIS CENTER OF EL PASO</t>
  </si>
  <si>
    <t>CHILDREN'S AID SOCIETY OF WEST TEXAS</t>
  </si>
  <si>
    <t>CHILDREN'S HOME OF LUBBOCK</t>
  </si>
  <si>
    <t>CHILDREN'S HOPE RESIDENTIAL SERVICES INC</t>
  </si>
  <si>
    <t>CHILDRESS ISD</t>
  </si>
  <si>
    <t>CHILLICOTHE ISD</t>
  </si>
  <si>
    <t>CHILTON ISD</t>
  </si>
  <si>
    <t>CHINA SPRING ISD</t>
  </si>
  <si>
    <t>CHIRENO ISD</t>
  </si>
  <si>
    <t>CHISUM ISD</t>
  </si>
  <si>
    <t xml:space="preserve">CHRIST THE KING CHURCH  </t>
  </si>
  <si>
    <t>CHRISTOVAL ISD</t>
  </si>
  <si>
    <t>CISCO ISD</t>
  </si>
  <si>
    <t>CITY CENTER HEALTH CAREERS</t>
  </si>
  <si>
    <t>CITY VIEW ISD</t>
  </si>
  <si>
    <t>CLARENDON ISD</t>
  </si>
  <si>
    <t>CLARITY CHILD GUIDANCE CENTER</t>
  </si>
  <si>
    <t>CLARKSVILLE ISD</t>
  </si>
  <si>
    <t>CLAUDE ISD</t>
  </si>
  <si>
    <t>CLEAR CREEK ISD</t>
  </si>
  <si>
    <t>CLEBURNE ISD</t>
  </si>
  <si>
    <t>CLEVELAND ISD</t>
  </si>
  <si>
    <t>CLIFTON ISD</t>
  </si>
  <si>
    <t>CLINT ISD</t>
  </si>
  <si>
    <t>CLYDE CONS ISD</t>
  </si>
  <si>
    <t>COAHOMA ISD</t>
  </si>
  <si>
    <t>COLDSPRING-OAKHURST CONS</t>
  </si>
  <si>
    <t>COLEMAN ISD</t>
  </si>
  <si>
    <t>COLLEGE STATION ISD</t>
  </si>
  <si>
    <t>COLLINSVILLE ISD</t>
  </si>
  <si>
    <t>COLMESNEIL ISD</t>
  </si>
  <si>
    <t>COLORADO ISD</t>
  </si>
  <si>
    <t>COLUMBIA-BRAZORIA ISD</t>
  </si>
  <si>
    <t>COLUMBUS ISD</t>
  </si>
  <si>
    <t>COMAL ISD</t>
  </si>
  <si>
    <t>COMANCHE ISD</t>
  </si>
  <si>
    <t>COMFORT ISD</t>
  </si>
  <si>
    <t>COMMERCE ISD</t>
  </si>
  <si>
    <t>COMMUNITY ISD</t>
  </si>
  <si>
    <t>COMO-PICKTON ISD</t>
  </si>
  <si>
    <t>COMSTOCK ISD</t>
  </si>
  <si>
    <t>CONNALLY ISD</t>
  </si>
  <si>
    <t>CONROE ISD</t>
  </si>
  <si>
    <t>COOLIDGE ISD</t>
  </si>
  <si>
    <t>COOPER ISD</t>
  </si>
  <si>
    <t>COPPELL ISD</t>
  </si>
  <si>
    <t>COPPERAS COVE ISD</t>
  </si>
  <si>
    <t>CORPUS CHRISTI ISD</t>
  </si>
  <si>
    <t>CORRIGAN-CAMDEN ISD</t>
  </si>
  <si>
    <t>CORSICANA ISD</t>
  </si>
  <si>
    <t>COTTON CENTER ISD</t>
  </si>
  <si>
    <t>COTULLA ISD</t>
  </si>
  <si>
    <t>COUPLAND ISD</t>
  </si>
  <si>
    <t>COVINGTON ISD</t>
  </si>
  <si>
    <t>CRANDALL ISD</t>
  </si>
  <si>
    <t>CRANE ISD</t>
  </si>
  <si>
    <t>CRANFILLS GAP ISD</t>
  </si>
  <si>
    <t>CRAWFORD ISD</t>
  </si>
  <si>
    <t>CROCKETT CO CONS ISD</t>
  </si>
  <si>
    <t>CROCKETT ISD</t>
  </si>
  <si>
    <t>CROSBY ISD</t>
  </si>
  <si>
    <t>CROSBYTON ISD</t>
  </si>
  <si>
    <t>CROSS PLAINS ISD</t>
  </si>
  <si>
    <t>CROSS ROADS ISD</t>
  </si>
  <si>
    <t>CROSSROADS COMMUNITY CHURCH OF THE NAZARENE</t>
  </si>
  <si>
    <t>CROWELL ISD</t>
  </si>
  <si>
    <t>CROWLEY ISD</t>
  </si>
  <si>
    <t>CRYSTAL CITY ISD</t>
  </si>
  <si>
    <t>CUERO ISD</t>
  </si>
  <si>
    <t>CULBERSON COUNTY-ALLAMORE ISD</t>
  </si>
  <si>
    <t>CUMBERLAND ACADEMY</t>
  </si>
  <si>
    <t>CUMBY ISD</t>
  </si>
  <si>
    <t>CUSHING ISD</t>
  </si>
  <si>
    <t>CYPRESS-FAIRBANKS ISD</t>
  </si>
  <si>
    <t>DAINGERFIELD-LONE STAR IS</t>
  </si>
  <si>
    <t>DALHART ISD</t>
  </si>
  <si>
    <t>DALLAS CAN! ACADEMY CHART SCH</t>
  </si>
  <si>
    <t xml:space="preserve">DALLAS COUNTY JUVENILE DEPARTMENT </t>
  </si>
  <si>
    <t>DALLAS ISD</t>
  </si>
  <si>
    <t>DAMON ISD</t>
  </si>
  <si>
    <t>DANBURY ISD</t>
  </si>
  <si>
    <t>DARROUZETT ISD</t>
  </si>
  <si>
    <t>DAWSON ISD</t>
  </si>
  <si>
    <t>DAYTON ISD</t>
  </si>
  <si>
    <t>DE LEON ISD</t>
  </si>
  <si>
    <t>DECATUR ISD</t>
  </si>
  <si>
    <t>DEER PARK ISD</t>
  </si>
  <si>
    <t>DEL VALLE ISD</t>
  </si>
  <si>
    <t>DELL CITY ISD</t>
  </si>
  <si>
    <t>DENISON ISD</t>
  </si>
  <si>
    <t>DENTON COUNTY JUVENILE DETENTION CENTER</t>
  </si>
  <si>
    <t>DENTON ISD</t>
  </si>
  <si>
    <t>DENVER CITY ISD</t>
  </si>
  <si>
    <t>DEPELCHIN CHILDREN'S CENTER</t>
  </si>
  <si>
    <t>DEPT OF JUVENILE SRVS SERVING COOKE, FANNIN, GRAYSON COUNTIES</t>
  </si>
  <si>
    <t>DESOTO ISD</t>
  </si>
  <si>
    <t>DETROIT ISD</t>
  </si>
  <si>
    <t>DEVERS ISD</t>
  </si>
  <si>
    <t>DEVINE ISD</t>
  </si>
  <si>
    <t>DEW ISD</t>
  </si>
  <si>
    <t>DEWEYVILLE ISD</t>
  </si>
  <si>
    <t>DHANIS ISD</t>
  </si>
  <si>
    <t>DIBOLL ISD</t>
  </si>
  <si>
    <t>DICKINSON ISD</t>
  </si>
  <si>
    <t>DILLEY ISD</t>
  </si>
  <si>
    <t>DIME BOX ISD</t>
  </si>
  <si>
    <t>DIMMITT ISD</t>
  </si>
  <si>
    <t>DODD CITY ISD</t>
  </si>
  <si>
    <t>DONNA ISD</t>
  </si>
  <si>
    <t>DOUGLASS ISD</t>
  </si>
  <si>
    <t>DR. M.L. GARZA-GONZALEZ CHARTER</t>
  </si>
  <si>
    <t>DRAW ACADEMY</t>
  </si>
  <si>
    <t>DRIPPING SPRINGS ISD</t>
  </si>
  <si>
    <t>DRISCOLL ISD</t>
  </si>
  <si>
    <t>DUBLIN ISD</t>
  </si>
  <si>
    <t>DUMAS ISD</t>
  </si>
  <si>
    <t>DUNCANVILLE ISD</t>
  </si>
  <si>
    <t xml:space="preserve">DUVAL COUNTY  </t>
  </si>
  <si>
    <t>EAGLE MT-SAGINAW ISD</t>
  </si>
  <si>
    <t>EAGLE PASS ISD</t>
  </si>
  <si>
    <t>EARLY ISD</t>
  </si>
  <si>
    <t>EAST AUSTIN COLLEGE PREP ACADEMY</t>
  </si>
  <si>
    <t>EAST BERNARD ISD</t>
  </si>
  <si>
    <t>EAST CENTRAL ISD</t>
  </si>
  <si>
    <t>EAST CHAMBERS ISD</t>
  </si>
  <si>
    <t>EAST FORT WORTH  MONTESSORI  AC</t>
  </si>
  <si>
    <t>EASTLAND ISD</t>
  </si>
  <si>
    <t>ECONOMIC OPPORTUNITIES ADVANCEMENT CORP of PLANNING REGION XI</t>
  </si>
  <si>
    <t>ECTOR COUNTY ISD</t>
  </si>
  <si>
    <t>ECTOR COUNTY JUVENILE PROBATION</t>
  </si>
  <si>
    <t>ECTOR ISD</t>
  </si>
  <si>
    <t>EDCOUCH-ELSA ISD</t>
  </si>
  <si>
    <t>EDEN CONS ISD</t>
  </si>
  <si>
    <t>EDEN PARK ACADEMY</t>
  </si>
  <si>
    <t>EDGEWOOD ISD</t>
  </si>
  <si>
    <t>EDINBURG ISD</t>
  </si>
  <si>
    <t>EDNA ISD</t>
  </si>
  <si>
    <t>EHRHART SCHOOL</t>
  </si>
  <si>
    <t>EL CAMPO ISD</t>
  </si>
  <si>
    <t>EL PASO COUNTY JUVENILE PROBATION CENTER</t>
  </si>
  <si>
    <t>EL PASO ISD</t>
  </si>
  <si>
    <t>ELECTRA ISD</t>
  </si>
  <si>
    <t>ELGIN ISD</t>
  </si>
  <si>
    <t>ELKHART ISD</t>
  </si>
  <si>
    <t>ELYSIAN FIELDS ISD</t>
  </si>
  <si>
    <t>ENCINO SCHOOL CHARTER</t>
  </si>
  <si>
    <t>ENNIS ISD</t>
  </si>
  <si>
    <t>ERA ISD</t>
  </si>
  <si>
    <t>ETOILE ISD</t>
  </si>
  <si>
    <t>EULA ISD</t>
  </si>
  <si>
    <t>EUSTACE ISD</t>
  </si>
  <si>
    <t>EVADALE ISD</t>
  </si>
  <si>
    <t>EVANT ISD</t>
  </si>
  <si>
    <t>EVERMAN ISD</t>
  </si>
  <si>
    <t>EXCELLENCE 2000 INC DBA CHILDREN FIRST ACADEMY OF HOUSTON</t>
  </si>
  <si>
    <t>EXCELLENCE 2000 INC.</t>
  </si>
  <si>
    <t>EXCELSIOR ISD</t>
  </si>
  <si>
    <t>EZZELL ISD</t>
  </si>
  <si>
    <t>FABENS ISD</t>
  </si>
  <si>
    <t>FAIRFIELD ISD</t>
  </si>
  <si>
    <t>FAITH FAMILY KIDS INC DBA FAITH FAMILY ACADEMY OF OAK CLIFF</t>
  </si>
  <si>
    <t>FAITH FAMILY KIDS INC DBA WAXAHACHIE FAITH FAMILY ACADEMY</t>
  </si>
  <si>
    <t>FALLS CITY ISD</t>
  </si>
  <si>
    <t>FANNINDEL ISD</t>
  </si>
  <si>
    <t>FARMERSVILLE ISD</t>
  </si>
  <si>
    <t>FARWELL ISD</t>
  </si>
  <si>
    <t xml:space="preserve">FATHER YERMO SCHOOLS  </t>
  </si>
  <si>
    <t>FAYETTEVILLE ISD</t>
  </si>
  <si>
    <t>FERRIS ISD</t>
  </si>
  <si>
    <t>FLATONIA ISD</t>
  </si>
  <si>
    <t>FLORENCE ISD</t>
  </si>
  <si>
    <t>FLORESVILLE ISD</t>
  </si>
  <si>
    <t>FLOUR BLUFF ISD</t>
  </si>
  <si>
    <t>FLOYDADA ISD</t>
  </si>
  <si>
    <t>FOCUS LEARNING ACADEMY</t>
  </si>
  <si>
    <t>FOLLETT ISD</t>
  </si>
  <si>
    <t>FORESTBURG ISD</t>
  </si>
  <si>
    <t>FORNEY ISD</t>
  </si>
  <si>
    <t>FORSAN ISD</t>
  </si>
  <si>
    <t>FORT BEND COUNTY COMMISSIONERS' COURT</t>
  </si>
  <si>
    <t>FORT BEND ISD</t>
  </si>
  <si>
    <t>FORT ELLIOTT CISD</t>
  </si>
  <si>
    <t>FORT WORTH ACADEMY OF FINE ARTS</t>
  </si>
  <si>
    <t>FORT WORTH CAN</t>
  </si>
  <si>
    <t>FORT WORTH ISD</t>
  </si>
  <si>
    <t>FRANKLIN ISD</t>
  </si>
  <si>
    <t>FRANKSTON ISD</t>
  </si>
  <si>
    <t>FREDERICKSBURG ISD</t>
  </si>
  <si>
    <t>FREER ISD</t>
  </si>
  <si>
    <t>FRENSHIP ISD</t>
  </si>
  <si>
    <t>FRIENDSWOOD ISD</t>
  </si>
  <si>
    <t>FRIONA ISD</t>
  </si>
  <si>
    <t>FRISCO ISD</t>
  </si>
  <si>
    <t>FROST ISD</t>
  </si>
  <si>
    <t>FRUITVALE ISD</t>
  </si>
  <si>
    <t>FT HANCOCK ISD</t>
  </si>
  <si>
    <t>FT SAM HOUSTON ISD</t>
  </si>
  <si>
    <t>FT STOCKTON ISD</t>
  </si>
  <si>
    <t>GAINESVILLE ISD</t>
  </si>
  <si>
    <t>GALAVIZ ACADEMY INC</t>
  </si>
  <si>
    <t>GALENA PARK ISD</t>
  </si>
  <si>
    <t>GALVESTON COUNTY JUVENILE BOARD</t>
  </si>
  <si>
    <t>GALVESTON ISD</t>
  </si>
  <si>
    <t>GANADO ISD</t>
  </si>
  <si>
    <t>GARLAND ISD</t>
  </si>
  <si>
    <t>GARNER ISD</t>
  </si>
  <si>
    <t>GARRISON ISD</t>
  </si>
  <si>
    <t>GARY ISD</t>
  </si>
  <si>
    <t xml:space="preserve">GARZA COUNTY  </t>
  </si>
  <si>
    <t>GATESVILLE ISD</t>
  </si>
  <si>
    <t>GATEWAY CHARTER ACADEMY</t>
  </si>
  <si>
    <t>GAUSE ISD</t>
  </si>
  <si>
    <t>GEORGE GERVIN ACADEMY</t>
  </si>
  <si>
    <t>GEORGE I. SANCHEZ CHARTER</t>
  </si>
  <si>
    <t>GEORGE I. SANCHEZ-SAN ANTONIO</t>
  </si>
  <si>
    <t>GEORGE WEST ISD</t>
  </si>
  <si>
    <t>GEORGETOWN ISD</t>
  </si>
  <si>
    <t>GHOLSON ISD</t>
  </si>
  <si>
    <t>GIDDINGS ISD</t>
  </si>
  <si>
    <t>GILMER ISD</t>
  </si>
  <si>
    <t>GIRLS AND BOYS PREP ACADEMY</t>
  </si>
  <si>
    <t>GLADEWATER ISD</t>
  </si>
  <si>
    <t>GLASSCOCK ISD</t>
  </si>
  <si>
    <t>GLEN ROSE ISD</t>
  </si>
  <si>
    <t>GODLEY ISD</t>
  </si>
  <si>
    <t>GOLD BURG ISD</t>
  </si>
  <si>
    <t>GOLDEN RULE CHARTER SCHOOL</t>
  </si>
  <si>
    <t>GOLDTHWAITE ISD</t>
  </si>
  <si>
    <t>GOLIAD ISD</t>
  </si>
  <si>
    <t>GONZALES ISD</t>
  </si>
  <si>
    <t>GOODRICH ISD</t>
  </si>
  <si>
    <t>GOOSE CREEK ISD</t>
  </si>
  <si>
    <t>GORDON ISD</t>
  </si>
  <si>
    <t>GORMAN ISD</t>
  </si>
  <si>
    <t>GRADY ISD</t>
  </si>
  <si>
    <t>GRAFORD ISD</t>
  </si>
  <si>
    <t>GRAHAM ISD</t>
  </si>
  <si>
    <t>GRANBURY ISD</t>
  </si>
  <si>
    <t>GRAND PRAIRIE ISD</t>
  </si>
  <si>
    <t>GRAND SALINE ISD</t>
  </si>
  <si>
    <t>GRANDFALLS-ROYALTY ISD</t>
  </si>
  <si>
    <t>GRANDVIEW ISD</t>
  </si>
  <si>
    <t>GRANDVIEW-HOPKINS ISD</t>
  </si>
  <si>
    <t>GRANGER ISD</t>
  </si>
  <si>
    <t>GRAPE CREEK ISD</t>
  </si>
  <si>
    <t>GRAPELAND ISD</t>
  </si>
  <si>
    <t>GRAPEVINE-COLLEYVILLE ISD</t>
  </si>
  <si>
    <t>GREENVILLE ISD</t>
  </si>
  <si>
    <t>GREENWOOD ISD</t>
  </si>
  <si>
    <t>GREGORY-PORTLAND ISD</t>
  </si>
  <si>
    <t>GROESBECK ISD</t>
  </si>
  <si>
    <t>GROOM ISD</t>
  </si>
  <si>
    <t>GROVETON ISD</t>
  </si>
  <si>
    <t>GRUVER ISD</t>
  </si>
  <si>
    <t xml:space="preserve">GULF COAST TRADES CENTER  </t>
  </si>
  <si>
    <t>GUNTER ISD</t>
  </si>
  <si>
    <t>GUSTINE ISD</t>
  </si>
  <si>
    <t>GUTHRIE CSD</t>
  </si>
  <si>
    <t>HALE CENTER ISD</t>
  </si>
  <si>
    <t>HALLETTSVILLE ISD</t>
  </si>
  <si>
    <t>HALLSBURG ISD</t>
  </si>
  <si>
    <t>HALLSVILLE ISD</t>
  </si>
  <si>
    <t>HAMILTON ISD</t>
  </si>
  <si>
    <t>HAMLIN ISD</t>
  </si>
  <si>
    <t>HAMPTON PREPARATORY</t>
  </si>
  <si>
    <t>HAMSHIRE-FANNETT ISD</t>
  </si>
  <si>
    <t>HAPPY ISD</t>
  </si>
  <si>
    <t>HARDIN ISD</t>
  </si>
  <si>
    <t>HARDIN-JEFFERSON ISD</t>
  </si>
  <si>
    <t>HARLANDALE ISD</t>
  </si>
  <si>
    <t>HARLETON ISD</t>
  </si>
  <si>
    <t>HARLINGEN CONS ISD</t>
  </si>
  <si>
    <t>HARMONY FAMILY SERVICES, INC</t>
  </si>
  <si>
    <t>HARMONY ISD</t>
  </si>
  <si>
    <t>HARMONY SCHOOL OF EXCELLENCE</t>
  </si>
  <si>
    <t>HARMONY SCHOOL OF SCIENCE - HOUSTON</t>
  </si>
  <si>
    <t>HARMONY SCIENCE ACAD (EL PASO)</t>
  </si>
  <si>
    <t>HARMONY SCIENCE ACAD (FORT WORTH)</t>
  </si>
  <si>
    <t>HARMONY SCIENCE ACAD (LUBBOCK)</t>
  </si>
  <si>
    <t>HARMONY SCIENCE ACAD (SAN ANTONIO)</t>
  </si>
  <si>
    <t>HARMONY SCIENCE ACAD (WACO)</t>
  </si>
  <si>
    <t>HARMONY SCIENCE ACADEMY - AUSTIN</t>
  </si>
  <si>
    <t>HARMONY SCIENCE ACADEMY - BROWNSVILLE</t>
  </si>
  <si>
    <t>HARMONY SCIENCE ACADEMY - HOUSTON</t>
  </si>
  <si>
    <t>HARMONY SCIENCE ACADEMY - LAREDO</t>
  </si>
  <si>
    <t>HARPER ISD</t>
  </si>
  <si>
    <t>HARRIS COUNTY JUVENILE PROBATION DEPARTMENT</t>
  </si>
  <si>
    <t>HARRIS COUNTY PROTECTIVE SERVICES FOR CHILDREN AND ADULTS</t>
  </si>
  <si>
    <t>HARRISON COUNTY JUVENILE SERVICES</t>
  </si>
  <si>
    <t>HARROLD ISD</t>
  </si>
  <si>
    <t>HART ISD</t>
  </si>
  <si>
    <t>HARTLEY ISD</t>
  </si>
  <si>
    <t>HARTS BLUFF ISD</t>
  </si>
  <si>
    <t>HASKELL CISD</t>
  </si>
  <si>
    <t>HAWKINS ISD</t>
  </si>
  <si>
    <t>HAWLEY ISD</t>
  </si>
  <si>
    <t>HAYS CONS ISD</t>
  </si>
  <si>
    <t>HAYS COUNTY JUVENILE CENTER</t>
  </si>
  <si>
    <t>HEALY MURPHY CENTER INC</t>
  </si>
  <si>
    <t>HEARNE ISD</t>
  </si>
  <si>
    <t>HEDLEY ISD</t>
  </si>
  <si>
    <t>HELPING HAND HOME FOR CHILDREN INC</t>
  </si>
  <si>
    <t>HEMPHILL ISD</t>
  </si>
  <si>
    <t>HEMPSTEAD ISD</t>
  </si>
  <si>
    <t>HENDERSON ISD</t>
  </si>
  <si>
    <t>HENRIETTA ISD</t>
  </si>
  <si>
    <t>HENRY FORD ACADEMY-SAN ANTONIO</t>
  </si>
  <si>
    <t>HEREFORD ISD</t>
  </si>
  <si>
    <t>HERMLEIGH ISD</t>
  </si>
  <si>
    <t>HICO ISD</t>
  </si>
  <si>
    <t>HIDALGO ISD</t>
  </si>
  <si>
    <t>HIGGINS ISD</t>
  </si>
  <si>
    <t>HIGH ISLAND ISD</t>
  </si>
  <si>
    <t>HIGHLAND ISD</t>
  </si>
  <si>
    <t>HIGHLAND PARK ISD</t>
  </si>
  <si>
    <t>HILLSBORO ISD</t>
  </si>
  <si>
    <t>HITCHCOCK ISD</t>
  </si>
  <si>
    <t>HOLLAND ISD</t>
  </si>
  <si>
    <t>HOLLIDAY ISD</t>
  </si>
  <si>
    <t>HOLY NAME CATHOLIC SCHOOL</t>
  </si>
  <si>
    <t>HONDO ISD</t>
  </si>
  <si>
    <t>HONEY GROVE ISD</t>
  </si>
  <si>
    <t>HONORS ACADEMY</t>
  </si>
  <si>
    <t>HOOKS ISD</t>
  </si>
  <si>
    <t>HOUSTON ALTERNATIVE PREPARATORY</t>
  </si>
  <si>
    <t>HOUSTON CAN! ACADEMY CHARTER SCH</t>
  </si>
  <si>
    <t>HOUSTON GATEWAY ACADEMY, INC.</t>
  </si>
  <si>
    <t>HOUSTON HEIGHTS HIGH SCHOOL</t>
  </si>
  <si>
    <t>HOUSTON HEIGHTS LEARNING ACADEMY</t>
  </si>
  <si>
    <t>HOUSTON ISD</t>
  </si>
  <si>
    <t xml:space="preserve">HOUSTON SERENITY PLACE, INC.  </t>
  </si>
  <si>
    <t>HOWE ISD</t>
  </si>
  <si>
    <t>HUBBARD ISD</t>
  </si>
  <si>
    <t>HUCKABAY ISD</t>
  </si>
  <si>
    <t>HUDSON ISD</t>
  </si>
  <si>
    <t>HUFFMAN ISD</t>
  </si>
  <si>
    <t>HUGHES SPRINGS ISD</t>
  </si>
  <si>
    <t>HULL-DAISETTA ISD</t>
  </si>
  <si>
    <t>HUMBLE ISD</t>
  </si>
  <si>
    <t>HUNT COUNTY JUVENILE PROBATION SERVICES</t>
  </si>
  <si>
    <t>HUNT ISD</t>
  </si>
  <si>
    <t>HUNTINGTON ISD</t>
  </si>
  <si>
    <t>HUNTSVILLE ISD</t>
  </si>
  <si>
    <t>HURST-EULESS-BEDFORD ISD</t>
  </si>
  <si>
    <t>HUTTO ISD</t>
  </si>
  <si>
    <t>IDALOU ISD</t>
  </si>
  <si>
    <t>IDEA ACADEMY</t>
  </si>
  <si>
    <t>IMMACULATE CONCEPTION SCHOOL</t>
  </si>
  <si>
    <t>INDUSTRIAL ISD</t>
  </si>
  <si>
    <t>INGLESIDE ISD</t>
  </si>
  <si>
    <t>INGRAM ISD</t>
  </si>
  <si>
    <t>INTERNATIONAL EDUCATIONAL SERVICES INC</t>
  </si>
  <si>
    <t>IOLA ISD</t>
  </si>
  <si>
    <t>IOWA PARK CONS ISD</t>
  </si>
  <si>
    <t>IRA ISD</t>
  </si>
  <si>
    <t>IRAAN-SHEFFIELD ISD</t>
  </si>
  <si>
    <t>IREDELL ISD</t>
  </si>
  <si>
    <t>IRION CO ISD</t>
  </si>
  <si>
    <t>IRVING ISD</t>
  </si>
  <si>
    <t>ITALY ISD</t>
  </si>
  <si>
    <t>ITASCA ISD</t>
  </si>
  <si>
    <t>JACKSBORO ISD</t>
  </si>
  <si>
    <t>JACKSONVILLE ISD</t>
  </si>
  <si>
    <t>JAMIE'S HOUSE CHARTER SCHOOL</t>
  </si>
  <si>
    <t>JARRELL ISD</t>
  </si>
  <si>
    <t>JASPER ISD</t>
  </si>
  <si>
    <t>JAYTON-GIRARD ISD</t>
  </si>
  <si>
    <t>JEFFERSON ISD</t>
  </si>
  <si>
    <t>JIM HOGG COUNTY ISD</t>
  </si>
  <si>
    <t>JIM NED CONS ISD</t>
  </si>
  <si>
    <t>JOAQUIN ISD</t>
  </si>
  <si>
    <t>JOHN H. WOOD JR. CHARTER SCHOOL</t>
  </si>
  <si>
    <t>JOHNSON CITY ISD</t>
  </si>
  <si>
    <t>JONESBORO ISD</t>
  </si>
  <si>
    <t>JOSHUA ISD</t>
  </si>
  <si>
    <t>JOURDANTON ISD</t>
  </si>
  <si>
    <t>JUBILEE ACADEMIC CENTER</t>
  </si>
  <si>
    <t>JUDSON ISD</t>
  </si>
  <si>
    <t>JUNCTION ISD</t>
  </si>
  <si>
    <t>KARNACK ISD</t>
  </si>
  <si>
    <t>KARNES CITY ISD</t>
  </si>
  <si>
    <t>KATHERINE ANNE PORTER SCHOOL</t>
  </si>
  <si>
    <t>KATY ISD</t>
  </si>
  <si>
    <t>KAUFMAN ISD</t>
  </si>
  <si>
    <t>KEENE ISD</t>
  </si>
  <si>
    <t>KELLER ISD</t>
  </si>
  <si>
    <t>KELTON ISD</t>
  </si>
  <si>
    <t>KEMP ISD</t>
  </si>
  <si>
    <t>KENEDY ISD</t>
  </si>
  <si>
    <t>KENNARD ISD</t>
  </si>
  <si>
    <t>KENNEDALE ISD</t>
  </si>
  <si>
    <t>KERENS ISD</t>
  </si>
  <si>
    <t>KERMIT ISD</t>
  </si>
  <si>
    <t>KERRVILLE ISD</t>
  </si>
  <si>
    <t>KILGORE ISD</t>
  </si>
  <si>
    <t>KILLEEN ISD</t>
  </si>
  <si>
    <t>KINGSVILLE ISD</t>
  </si>
  <si>
    <t>KIPP AUSTIN PUBLIC SCHOOLS</t>
  </si>
  <si>
    <t>KIPP SOUTHEAST HOUSTON</t>
  </si>
  <si>
    <t>KIPP TRUTH ACADEMY</t>
  </si>
  <si>
    <t>KIPP, INC. CHARTER</t>
  </si>
  <si>
    <t>KIPP: SAN ANTONIO</t>
  </si>
  <si>
    <t>KIRBYVILLE ISD</t>
  </si>
  <si>
    <t>KLEIN ISD</t>
  </si>
  <si>
    <t>KLONDIKE ISD</t>
  </si>
  <si>
    <t>KNIPPA ISD</t>
  </si>
  <si>
    <t>KNOX CITY-O'BRIEN ISD</t>
  </si>
  <si>
    <t>KOPPERL ISD</t>
  </si>
  <si>
    <t>KOUNTZE ISD</t>
  </si>
  <si>
    <t>KRESS ISD</t>
  </si>
  <si>
    <t>KRUM ISD</t>
  </si>
  <si>
    <t>LA ACADEMIA DE ESTRELLAS</t>
  </si>
  <si>
    <t>LA AMISTAD LOVE &amp; LEARNING ACADEMY</t>
  </si>
  <si>
    <t>LA FE PREPARATORY SCHOOL</t>
  </si>
  <si>
    <t>LA FERIA ISD</t>
  </si>
  <si>
    <t>LA GLORIA ISD</t>
  </si>
  <si>
    <t>LA GRANGE ISD</t>
  </si>
  <si>
    <t>LA JOYA ISD</t>
  </si>
  <si>
    <t>LA MARQUE ISD</t>
  </si>
  <si>
    <t>LA PORTE ISD</t>
  </si>
  <si>
    <t>LA POYNOR ISD</t>
  </si>
  <si>
    <t>LA PRYOR ISD</t>
  </si>
  <si>
    <t>LA VEGA ISD</t>
  </si>
  <si>
    <t>LA VERNIA ISD</t>
  </si>
  <si>
    <t>LA VILLA ISD</t>
  </si>
  <si>
    <t>LACKLAND ISD</t>
  </si>
  <si>
    <t>LAGO VISTA ISD</t>
  </si>
  <si>
    <t>LAKE DALLAS ISD</t>
  </si>
  <si>
    <t>LAKE TRAVIS ISD</t>
  </si>
  <si>
    <t>LAKE WORTH ISD</t>
  </si>
  <si>
    <t>LAMAR CONSOLIDATED ISD</t>
  </si>
  <si>
    <t>LAMESA ISD</t>
  </si>
  <si>
    <t>LAMPASAS ISD</t>
  </si>
  <si>
    <t>LANCASTER ISD</t>
  </si>
  <si>
    <t>LANEVILLE ISD</t>
  </si>
  <si>
    <t>LAREDO ISD</t>
  </si>
  <si>
    <t>LASARA ISD</t>
  </si>
  <si>
    <t>LATEXO ISD</t>
  </si>
  <si>
    <t>LAZBUDDIE ISD</t>
  </si>
  <si>
    <t>LEADERS OF TEXAS FOUNDATION INC.</t>
  </si>
  <si>
    <t>LEAKEY ISD</t>
  </si>
  <si>
    <t>LEANDER ISD</t>
  </si>
  <si>
    <t>LEARY ISD</t>
  </si>
  <si>
    <t>LEFORS ISD</t>
  </si>
  <si>
    <t>LEGGETT ISD</t>
  </si>
  <si>
    <t>LEON ISD</t>
  </si>
  <si>
    <t>LEONARD ISD</t>
  </si>
  <si>
    <t>LEVELLAND ISD</t>
  </si>
  <si>
    <t>LEVERETTS CHAPEL ISD</t>
  </si>
  <si>
    <t>LEWISVILLE ISD</t>
  </si>
  <si>
    <t>LEXINGTON ISD</t>
  </si>
  <si>
    <t>LIBERTY HILL ISD</t>
  </si>
  <si>
    <t>LIBERTY ISD</t>
  </si>
  <si>
    <t>LIBERTY-EYLAU ISD</t>
  </si>
  <si>
    <t>LIFE SCHOOL</t>
  </si>
  <si>
    <t>LIGHTHOUSE CHARTER SCHOOL</t>
  </si>
  <si>
    <t>LINDALE ISD</t>
  </si>
  <si>
    <t>LINDSAY ISD</t>
  </si>
  <si>
    <t>LINGLEVILLE ISD</t>
  </si>
  <si>
    <t>LIPAN ISD</t>
  </si>
  <si>
    <t>LIT CYPRESS-MRCEVILLE ISD</t>
  </si>
  <si>
    <t>LITTLE ELM ISD</t>
  </si>
  <si>
    <t>LITTLE FLOWER SCHOOL</t>
  </si>
  <si>
    <t>LITTLEFIELD ISD</t>
  </si>
  <si>
    <t>LIVINGSTON ISD</t>
  </si>
  <si>
    <t>LLANO ISD</t>
  </si>
  <si>
    <t>LOCKHART ISD</t>
  </si>
  <si>
    <t>LOCKNEY ISD</t>
  </si>
  <si>
    <t>LOHN ISD</t>
  </si>
  <si>
    <t>LOMETA ISD</t>
  </si>
  <si>
    <t>LONDON ISD</t>
  </si>
  <si>
    <t>LONE OAK ISD</t>
  </si>
  <si>
    <t>LONGVIEW ISD</t>
  </si>
  <si>
    <t>LOOP ISD</t>
  </si>
  <si>
    <t>LORAINE ISD</t>
  </si>
  <si>
    <t>LORENA ISD</t>
  </si>
  <si>
    <t>LORENZO ISD</t>
  </si>
  <si>
    <t>LOS FRESNOS CONS ISD</t>
  </si>
  <si>
    <t>LOUISE ISD</t>
  </si>
  <si>
    <t>LOVEJOY ISD</t>
  </si>
  <si>
    <t>LOVELADY ISD</t>
  </si>
  <si>
    <t>LUBBOCK COUNTY JUVENILE JUSTICE CENTER</t>
  </si>
  <si>
    <t>LUBBOCK ISD</t>
  </si>
  <si>
    <t>LUBBOCK-COOPER ISD</t>
  </si>
  <si>
    <t>LUEDERS-AVOCA ISD</t>
  </si>
  <si>
    <t>LUFKIN ISD</t>
  </si>
  <si>
    <t>LULING ISD</t>
  </si>
  <si>
    <t>LUMBERTON ISD</t>
  </si>
  <si>
    <t>LUTHERAN SOCIAL SERVICES OF THE SOUTH, INC</t>
  </si>
  <si>
    <t>LYDIA PATTERSON INSTITUTE</t>
  </si>
  <si>
    <t>LYFORD ISD</t>
  </si>
  <si>
    <t>LYTLE ISD</t>
  </si>
  <si>
    <t>MABANK ISD</t>
  </si>
  <si>
    <t>MADISONVILLE CONS ISD</t>
  </si>
  <si>
    <t>MAGNOLIA ISD</t>
  </si>
  <si>
    <t>MALAKOFF ISD</t>
  </si>
  <si>
    <t>MALONE ISD</t>
  </si>
  <si>
    <t>MANARA ACADEMY</t>
  </si>
  <si>
    <t>MANOR ISD</t>
  </si>
  <si>
    <t>MANSFIELD ISD</t>
  </si>
  <si>
    <t>MARBLE FALLS ISD</t>
  </si>
  <si>
    <t>MARFA ISD</t>
  </si>
  <si>
    <t>MARION ISD</t>
  </si>
  <si>
    <t>MARLIN ISD</t>
  </si>
  <si>
    <t>MARSHALL ISD</t>
  </si>
  <si>
    <t>MART ISD</t>
  </si>
  <si>
    <t>MARTINS MILL ISD</t>
  </si>
  <si>
    <t>MARTINSVILLE ISD</t>
  </si>
  <si>
    <t>MASON ISD</t>
  </si>
  <si>
    <t>MATAGORDA ISD</t>
  </si>
  <si>
    <t>MATHIS ISD</t>
  </si>
  <si>
    <t>MAUD ISD</t>
  </si>
  <si>
    <t>MAY ISD</t>
  </si>
  <si>
    <t>MAYPEARL ISD</t>
  </si>
  <si>
    <t>MCALLEN ISD</t>
  </si>
  <si>
    <t>MCCAMEY ISD</t>
  </si>
  <si>
    <t>MCDADE ISD</t>
  </si>
  <si>
    <t>MCGREGOR ISD</t>
  </si>
  <si>
    <t>MCKINNEY ISD</t>
  </si>
  <si>
    <t>MCLEAN ISD</t>
  </si>
  <si>
    <t>MCLEOD ISD</t>
  </si>
  <si>
    <t>MCMULLEN COUNTY ISD</t>
  </si>
  <si>
    <t>MEADOW ISD</t>
  </si>
  <si>
    <t>MEDICAL CENTER CHARTER SCH</t>
  </si>
  <si>
    <t>MEDINA ISD</t>
  </si>
  <si>
    <t>MEDINA VALLEY ISD</t>
  </si>
  <si>
    <t>MELISSA ISD</t>
  </si>
  <si>
    <t>MEMPHIS ISD</t>
  </si>
  <si>
    <t>MENARD ISD</t>
  </si>
  <si>
    <t>MERCEDES ISD</t>
  </si>
  <si>
    <t>MERIDIAN ISD</t>
  </si>
  <si>
    <t>MERKEL ISD</t>
  </si>
  <si>
    <t>MESQUITE ISD</t>
  </si>
  <si>
    <t xml:space="preserve">METHODIST CHILDREN'S HOME  </t>
  </si>
  <si>
    <t>METRO CHARTER ACADEMY</t>
  </si>
  <si>
    <t>MEXIA ISD</t>
  </si>
  <si>
    <t>MEYERPARK ELEMENTARY</t>
  </si>
  <si>
    <t>MEYERSVILLE ISD</t>
  </si>
  <si>
    <t>MIAMI ISD</t>
  </si>
  <si>
    <t>MIDLAND ACADEMY CHARTER SCHOOL</t>
  </si>
  <si>
    <t>MIDLAND ISD</t>
  </si>
  <si>
    <t>MIDLOTHIAN ISD</t>
  </si>
  <si>
    <t>MIDWAY ISD</t>
  </si>
  <si>
    <t>MILANO ISD</t>
  </si>
  <si>
    <t>MILDRED ISD</t>
  </si>
  <si>
    <t>MILES ISD</t>
  </si>
  <si>
    <t>MILFORD ISD</t>
  </si>
  <si>
    <t>MILLER GROVE ISD</t>
  </si>
  <si>
    <t>MILLSAP ISD</t>
  </si>
  <si>
    <t>MINEOLA ISD</t>
  </si>
  <si>
    <t>MINERAL WELLS ISD</t>
  </si>
  <si>
    <t>MISSION CONS ISD</t>
  </si>
  <si>
    <t>MONAHANS-WICKETT-PYOTE IS</t>
  </si>
  <si>
    <t>MONTAGUE ISD</t>
  </si>
  <si>
    <t>MONTE ALTO ISD</t>
  </si>
  <si>
    <t>MONTGOMERY COUNTY JUVENILE DEPARTMENT</t>
  </si>
  <si>
    <t>MONTGOMERY ISD</t>
  </si>
  <si>
    <t>MOODY ISD</t>
  </si>
  <si>
    <t>MORAN ISD</t>
  </si>
  <si>
    <t>MORGAN ISD</t>
  </si>
  <si>
    <t>MORGAN MILL ISD</t>
  </si>
  <si>
    <t>MORTON ISD</t>
  </si>
  <si>
    <t xml:space="preserve">MOST HOLY TRINITY SCHOOL  </t>
  </si>
  <si>
    <t>MOTLEY COUNTY ISD</t>
  </si>
  <si>
    <t>MOULTON ISD</t>
  </si>
  <si>
    <t>MOUNT CALM ISD</t>
  </si>
  <si>
    <t>MOUNT ENTERPRISE ISD</t>
  </si>
  <si>
    <t>MOUNT PLEASANT ISD</t>
  </si>
  <si>
    <t>MOUNT VERNON ISD</t>
  </si>
  <si>
    <t>MUENSTER ISD</t>
  </si>
  <si>
    <t>MULESHOE ISD</t>
  </si>
  <si>
    <t>MULLIN ISD</t>
  </si>
  <si>
    <t>MUMFORD ISD</t>
  </si>
  <si>
    <t>MUNDAY ISD</t>
  </si>
  <si>
    <t>MURCHISON ISD</t>
  </si>
  <si>
    <t>NACOGDOCHES ISD</t>
  </si>
  <si>
    <t>NATALIA ISD</t>
  </si>
  <si>
    <t>NAVARRO ISD</t>
  </si>
  <si>
    <t>NAVASOTA ISD</t>
  </si>
  <si>
    <t xml:space="preserve">NAZARETH ACADEMY  </t>
  </si>
  <si>
    <t>NAZARETH ISD</t>
  </si>
  <si>
    <t>NECHES ISD</t>
  </si>
  <si>
    <t>NEDERLAND ISD</t>
  </si>
  <si>
    <t>NEEDVILLE ISD</t>
  </si>
  <si>
    <t>NEW BRAUNFELS ISD</t>
  </si>
  <si>
    <t>NEW CANEY ISD</t>
  </si>
  <si>
    <t>NEW DEAL ISD</t>
  </si>
  <si>
    <t>NEW DIANA ISD</t>
  </si>
  <si>
    <t>NEW FRONTIERS CHARTER SCHOOL, S.A.</t>
  </si>
  <si>
    <t>NEW HOME ISD</t>
  </si>
  <si>
    <t>NEW HORIZONS RANCH AND CENTER INC</t>
  </si>
  <si>
    <t>NEW SUMMERFIELD ISD</t>
  </si>
  <si>
    <t>NEW WAVERLY ISD</t>
  </si>
  <si>
    <t>NEWCASTLE ISD</t>
  </si>
  <si>
    <t>NEWTON ISD</t>
  </si>
  <si>
    <t xml:space="preserve">NEXUS RECOVERY CENTER, INC.  </t>
  </si>
  <si>
    <t>NIXON-SMILEY CONS ISD</t>
  </si>
  <si>
    <t>NOCONA ISD</t>
  </si>
  <si>
    <t>NORDHEIM ISD</t>
  </si>
  <si>
    <t>NORMANGEE ISD</t>
  </si>
  <si>
    <t>NORTH EAST ISD</t>
  </si>
  <si>
    <t>NORTH FOREST ISD</t>
  </si>
  <si>
    <t>NORTH HOPKINS ISD</t>
  </si>
  <si>
    <t>NORTH LAMAR ISD</t>
  </si>
  <si>
    <t>NORTH ZULCH ISD</t>
  </si>
  <si>
    <t>NORTHSIDE ISD</t>
  </si>
  <si>
    <t>NORTHWEST ISD</t>
  </si>
  <si>
    <t>NORTHWEST PREPARATORY ACADEMY</t>
  </si>
  <si>
    <t>NOVA CHARTER SCHOOL (SOUTHEAST)</t>
  </si>
  <si>
    <t>NOVA SCHOOLS, WEST OAK CLIFF</t>
  </si>
  <si>
    <t>NOVICE ISD</t>
  </si>
  <si>
    <t>NUECES CANYON CONS ISD</t>
  </si>
  <si>
    <t>NUECES COUNTY JUVENILE PROBATION DEPT</t>
  </si>
  <si>
    <t>NURSERY ISD</t>
  </si>
  <si>
    <t>NYOS CHARTER SCHOOL INC.</t>
  </si>
  <si>
    <t>O'DONNELL ISD</t>
  </si>
  <si>
    <t>OAKWOOD ISD</t>
  </si>
  <si>
    <t>ODEM-EDROY ISD</t>
  </si>
  <si>
    <t>ODYSSEY ACADEMY</t>
  </si>
  <si>
    <t>OGLESBY ISD</t>
  </si>
  <si>
    <t>OLFEN ISD</t>
  </si>
  <si>
    <t>OLNEY ISD</t>
  </si>
  <si>
    <t>OLTON ISD</t>
  </si>
  <si>
    <t>ONALASKA ISD</t>
  </si>
  <si>
    <t>ONE-STOP MULTISERVICE CHARTER</t>
  </si>
  <si>
    <t>ORANGE GROVE ISD</t>
  </si>
  <si>
    <t>ORANGEFIELD ISD</t>
  </si>
  <si>
    <t>ORE CITY ISD</t>
  </si>
  <si>
    <t>OUR LADY OF PERPETUAL HELP</t>
  </si>
  <si>
    <t>OUR LADY OF PERPETUAL HELP CATHOLIC SCHOOL</t>
  </si>
  <si>
    <t>OUR LADY OF THE VALLEY PARISH</t>
  </si>
  <si>
    <t>OUR MOTHER OF MERCY CATHOLIC SCHOOL</t>
  </si>
  <si>
    <t>OUTREACH WORD ACADEMY CHARTER</t>
  </si>
  <si>
    <t>OVERTON ISD</t>
  </si>
  <si>
    <t>PADUCAH ISD</t>
  </si>
  <si>
    <t>PAINT CREEK ISD</t>
  </si>
  <si>
    <t>PAINT ROCK ISD</t>
  </si>
  <si>
    <t>PALACIOS ISD</t>
  </si>
  <si>
    <t>PALESTINE ISD</t>
  </si>
  <si>
    <t>PALMER ISD</t>
  </si>
  <si>
    <t>PALO PINTO ISD</t>
  </si>
  <si>
    <t>PAMPA ISD</t>
  </si>
  <si>
    <t>PANHANDLE ISD</t>
  </si>
  <si>
    <t>PANTHER CREEK CONS ISD</t>
  </si>
  <si>
    <t>PARADISE ISD</t>
  </si>
  <si>
    <t>PARIS ISD</t>
  </si>
  <si>
    <t>PASADENA ISD</t>
  </si>
  <si>
    <t>PATHWAYS YOUTH &amp; FAMILY SERVICES INC</t>
  </si>
  <si>
    <t>PATTON SPRINGS ISD</t>
  </si>
  <si>
    <t>PAWNEE ISD</t>
  </si>
  <si>
    <t>PEAK PREPARATORY SCHOOL</t>
  </si>
  <si>
    <t>PEARLAND ISD</t>
  </si>
  <si>
    <t>PEARSALL ISD</t>
  </si>
  <si>
    <t>PEASTER ISD</t>
  </si>
  <si>
    <t>PECOS-BARSTOW-TOYAH ISD</t>
  </si>
  <si>
    <t>PEGASUS SCHOOL OF LIBERAL ARTS AND SCIENCES</t>
  </si>
  <si>
    <t>PEGASUS SCHOOLS INC</t>
  </si>
  <si>
    <t>PENELOPE ISD</t>
  </si>
  <si>
    <t>PERRIN-WHITT CONS ISD</t>
  </si>
  <si>
    <t>PERRYTON ISD</t>
  </si>
  <si>
    <t>PETERSBURG ISD</t>
  </si>
  <si>
    <t>PETROLIA ISD</t>
  </si>
  <si>
    <t>PETTUS ISD</t>
  </si>
  <si>
    <t>PEWITT ISD</t>
  </si>
  <si>
    <t>PFLUGERVILLE ISD</t>
  </si>
  <si>
    <t>PHARR-SAN JUAN-ALAMO ISD</t>
  </si>
  <si>
    <t>PHOENIX CHARTER SCHOOL</t>
  </si>
  <si>
    <t xml:space="preserve">PHOENIX HOUSES OF TEXAS, INC.  </t>
  </si>
  <si>
    <t>PILOT POINT ISD</t>
  </si>
  <si>
    <t>PINE TREE ISD</t>
  </si>
  <si>
    <t>PINEYWOODS COMMUNITY ACADEMY</t>
  </si>
  <si>
    <t>PITTSBURG ISD</t>
  </si>
  <si>
    <t>PLAINS ISD</t>
  </si>
  <si>
    <t>PLAINVIEW ISD</t>
  </si>
  <si>
    <t>PLANO ISD</t>
  </si>
  <si>
    <t>PLEASANT GROVE ISD</t>
  </si>
  <si>
    <t>PLEASANTON ISD</t>
  </si>
  <si>
    <t>PLEMONS-STINNETT-PHILLIPS</t>
  </si>
  <si>
    <t>POINT ISABEL ISD</t>
  </si>
  <si>
    <t>PONDER ISD</t>
  </si>
  <si>
    <t>POOLVILLE ISD</t>
  </si>
  <si>
    <t>POR VIDA ACAD CHARTER H S</t>
  </si>
  <si>
    <t>PORT ARANSAS ISD</t>
  </si>
  <si>
    <t>PORT ARTHUR ISD</t>
  </si>
  <si>
    <t>PORT NECHES ISD</t>
  </si>
  <si>
    <t>POST ISD</t>
  </si>
  <si>
    <t>POTEET ISD</t>
  </si>
  <si>
    <t>POTH ISD</t>
  </si>
  <si>
    <t>POTTSBORO ISD</t>
  </si>
  <si>
    <t>PRAIRIE LEA ISD</t>
  </si>
  <si>
    <t>PRAIRIE VALLEY ISD</t>
  </si>
  <si>
    <t>PRAIRILAND ISD</t>
  </si>
  <si>
    <t>PREMIER HIGH SCHOOL</t>
  </si>
  <si>
    <t>PREMONT ISD</t>
  </si>
  <si>
    <t>PRESIDIO ISD</t>
  </si>
  <si>
    <t>PRIDDY ISD</t>
  </si>
  <si>
    <t>PRINCETON ISD</t>
  </si>
  <si>
    <t>PRINGLE-MORSE CONS ISD</t>
  </si>
  <si>
    <t>PROGRESO ISD</t>
  </si>
  <si>
    <t>PROMISE COMMUNITY SCHOOL</t>
  </si>
  <si>
    <t>PROSPER ISD</t>
  </si>
  <si>
    <t>QUANAH ISD</t>
  </si>
  <si>
    <t>QUEEN CITY ISD</t>
  </si>
  <si>
    <t>QUINLAN ISD</t>
  </si>
  <si>
    <t>QUITMAN ISD</t>
  </si>
  <si>
    <t>RADIANCE ACADEMY OF LEARNING</t>
  </si>
  <si>
    <t>RAINS ISD</t>
  </si>
  <si>
    <t>RALLS ISD</t>
  </si>
  <si>
    <t>RAMIREZ CSD</t>
  </si>
  <si>
    <t>RANDOLPH FIELD ISD</t>
  </si>
  <si>
    <t>RANGER ISD</t>
  </si>
  <si>
    <t>RANKIN ISD</t>
  </si>
  <si>
    <t>RAPOPORT ACADEMY</t>
  </si>
  <si>
    <t>RAUL YZAGUIRRE SUCCESS CH</t>
  </si>
  <si>
    <t>RAYMONDVILLE ISD</t>
  </si>
  <si>
    <t>REAGAN COUNTY ISD</t>
  </si>
  <si>
    <t>RECONCILIATION SCHOLAR'S ACADEMY</t>
  </si>
  <si>
    <t>RED OAK ISD</t>
  </si>
  <si>
    <t>REFUGIO ISD</t>
  </si>
  <si>
    <t>RICARDO ISD</t>
  </si>
  <si>
    <t>RICE CONS ISD</t>
  </si>
  <si>
    <t>RICE ISD</t>
  </si>
  <si>
    <t>RICHARDS ISD</t>
  </si>
  <si>
    <t>RICHARDSON ISD</t>
  </si>
  <si>
    <t>RICHLAND SPRINGS ISD</t>
  </si>
  <si>
    <t>RIESEL ISD</t>
  </si>
  <si>
    <t>RIO GRANDE CHILDREN'S HOME, INC</t>
  </si>
  <si>
    <t>RIO GRANDE CITY ISD</t>
  </si>
  <si>
    <t>RIO HONDO ISD</t>
  </si>
  <si>
    <t>RIO VISTA ISD</t>
  </si>
  <si>
    <t>RISING STAR ISD</t>
  </si>
  <si>
    <t>RIVER ROAD ISD</t>
  </si>
  <si>
    <t>RIVERCREST ISD</t>
  </si>
  <si>
    <t>RIVIERA ISD</t>
  </si>
  <si>
    <t>ROBERT LEE ISD</t>
  </si>
  <si>
    <t>ROBINSON ISD</t>
  </si>
  <si>
    <t>ROBSTOWN ISD</t>
  </si>
  <si>
    <t>ROBY CONS ISD</t>
  </si>
  <si>
    <t>ROCHELLE ISD</t>
  </si>
  <si>
    <t>ROCKDALE ISD</t>
  </si>
  <si>
    <t>ROCKSPRINGS ISD</t>
  </si>
  <si>
    <t>ROCKWALL ISD</t>
  </si>
  <si>
    <t>ROGERS ISD</t>
  </si>
  <si>
    <t>ROMA ISD</t>
  </si>
  <si>
    <t>ROOSEVELT ISD</t>
  </si>
  <si>
    <t>ROPES ISD</t>
  </si>
  <si>
    <t>ROSCOE ISD</t>
  </si>
  <si>
    <t>ROSEBUD-LOTT ISD</t>
  </si>
  <si>
    <t>ROTAN ISD</t>
  </si>
  <si>
    <t>ROUND ROCK ISD</t>
  </si>
  <si>
    <t>ROUND TOP-CARMINE ISD</t>
  </si>
  <si>
    <t>ROXTON ISD</t>
  </si>
  <si>
    <t>ROY MAAS YOUTH ALTERNATIVES, INC</t>
  </si>
  <si>
    <t>ROYAL ISD</t>
  </si>
  <si>
    <t>ROYSE CITY ISD</t>
  </si>
  <si>
    <t>RULE ISD</t>
  </si>
  <si>
    <t>RUNGE ISD</t>
  </si>
  <si>
    <t>RUSK ISD</t>
  </si>
  <si>
    <t>RYLIE FAMILY FAITH ACADEMY DBA A + ACADEMY</t>
  </si>
  <si>
    <t>RYLIE FAMILY FAITH ACADEMY DBA INSPIRED VISION ACADEMY</t>
  </si>
  <si>
    <t>S AND S CISD</t>
  </si>
  <si>
    <t>SABINAL ISD</t>
  </si>
  <si>
    <t>SABINE ISD</t>
  </si>
  <si>
    <t>SABINE PASS ISD</t>
  </si>
  <si>
    <t xml:space="preserve">SACRED HEART SCHOOL  </t>
  </si>
  <si>
    <t>SACRED HEART SCHOOL</t>
  </si>
  <si>
    <t>SAINT JO ISD</t>
  </si>
  <si>
    <t>SAINT RITA CATHOLIC SCHOOL</t>
  </si>
  <si>
    <t>SALADO ISD</t>
  </si>
  <si>
    <t>SALESMANSHIP CLUB YOUTH AND FAMILY CENTERS, INC</t>
  </si>
  <si>
    <t>SALTILLO ISD</t>
  </si>
  <si>
    <t>SAM RAYBURN ISD</t>
  </si>
  <si>
    <t>SAMNORWOOD ISD</t>
  </si>
  <si>
    <t>SAN ANGELO ISD</t>
  </si>
  <si>
    <t>SAN ANTONIO CAN/America Can</t>
  </si>
  <si>
    <t>SAN ANTONIO ISD</t>
  </si>
  <si>
    <t>SAN ANTONIO PREPARATORY ACADEMY</t>
  </si>
  <si>
    <t>SAN ANTONIO SCHOOL FR INQUIRY</t>
  </si>
  <si>
    <t>SAN ANTONIO TECHNOLOGY ACADEMY</t>
  </si>
  <si>
    <t>SAN AUGUSTINE ISD</t>
  </si>
  <si>
    <t>SAN BENITO CONS ISD</t>
  </si>
  <si>
    <t>SAN DIEGO ISD</t>
  </si>
  <si>
    <t>SAN ELIZARIO ISD</t>
  </si>
  <si>
    <t>SAN FELIPE-DEL RIO</t>
  </si>
  <si>
    <t>SAN ISIDRO ISD</t>
  </si>
  <si>
    <t>SAN MARCOS CONS ISD</t>
  </si>
  <si>
    <t>SAN PERLITA ISD</t>
  </si>
  <si>
    <t>SAN SABA ISD</t>
  </si>
  <si>
    <t>SANDS ISD</t>
  </si>
  <si>
    <t>SANFORD-FRITCH ISD</t>
  </si>
  <si>
    <t>SANGER ISD</t>
  </si>
  <si>
    <t>SANTA ANNA ISD</t>
  </si>
  <si>
    <t>SANTA FE ISD</t>
  </si>
  <si>
    <t>SANTA GERTRUDIS ISD</t>
  </si>
  <si>
    <t>SANTA MARIA ISD</t>
  </si>
  <si>
    <t>SANTA ROSA ISD</t>
  </si>
  <si>
    <t>SANTO ISD</t>
  </si>
  <si>
    <t>SAVOY ISD</t>
  </si>
  <si>
    <t>SCHERTZ-CIBOLO-U CITY ISD</t>
  </si>
  <si>
    <t>SCHLEICHER ISD</t>
  </si>
  <si>
    <t>SCHOOL OF EXCELLENCE ED</t>
  </si>
  <si>
    <t>SCHOOL OF SCIENCE AND TECHNOLOGY</t>
  </si>
  <si>
    <t>SCHOOL OF SCIENCE AND TECHNOLOGY DISCOVERY</t>
  </si>
  <si>
    <t>SCHOOL OF SCIENCE AND TECHNOLOGY-CORPUS CHRISTI</t>
  </si>
  <si>
    <t>SCHULENBURG ISD</t>
  </si>
  <si>
    <t>SCURRY-ROSSER ISD</t>
  </si>
  <si>
    <t>SEAGRAVES ISD</t>
  </si>
  <si>
    <t>SEALY ISD</t>
  </si>
  <si>
    <t>SEGUIN ISD</t>
  </si>
  <si>
    <t>SEMINOLE ISD</t>
  </si>
  <si>
    <t>SER-NINOS SCH.</t>
  </si>
  <si>
    <t>SEYMOUR ISD</t>
  </si>
  <si>
    <t>SHALLOWATER ISD</t>
  </si>
  <si>
    <t>SHAMROCK ISD</t>
  </si>
  <si>
    <t>SHARYLAND ISD</t>
  </si>
  <si>
    <t>SHEKINAH  RADIANCE ACADEMY</t>
  </si>
  <si>
    <t>SHELBYVILLE ISD</t>
  </si>
  <si>
    <t>SHELDON ISD</t>
  </si>
  <si>
    <t>SHEPHERD ISD</t>
  </si>
  <si>
    <t>SHERMAN ISD</t>
  </si>
  <si>
    <t>SHINER ISD</t>
  </si>
  <si>
    <t>SHORELINE INC</t>
  </si>
  <si>
    <t>SIDNEY ISD</t>
  </si>
  <si>
    <t>SIERRA BLANCA ISD</t>
  </si>
  <si>
    <t>SILSBEE ISD</t>
  </si>
  <si>
    <t>SILVERTON ISD</t>
  </si>
  <si>
    <t>SIMMS ISD</t>
  </si>
  <si>
    <t>SINTON ISD</t>
  </si>
  <si>
    <t>SIVELLS BEND ISD</t>
  </si>
  <si>
    <t>SKIDMORE-TYNAN ISD</t>
  </si>
  <si>
    <t>SLATON ISD</t>
  </si>
  <si>
    <t>SLIDELL ISD</t>
  </si>
  <si>
    <t>SLOCUM ISD</t>
  </si>
  <si>
    <t>SMITHVILLE ISD</t>
  </si>
  <si>
    <t>SMYER ISD</t>
  </si>
  <si>
    <t>SNOOK ISD</t>
  </si>
  <si>
    <t>SNYDER ISD</t>
  </si>
  <si>
    <t>SOCORRO ISD</t>
  </si>
  <si>
    <t>SOMERSET ISD</t>
  </si>
  <si>
    <t>SOMERVILLE ISD</t>
  </si>
  <si>
    <t>SONORA ISD</t>
  </si>
  <si>
    <t>SOUTH SAN ANTONIO ISD</t>
  </si>
  <si>
    <t>SOUTH TEXAS EDUCATIONAL TECH</t>
  </si>
  <si>
    <t>SOUTH TEXAS ISD</t>
  </si>
  <si>
    <t>SOUTHLAND ISD</t>
  </si>
  <si>
    <t>SOUTHSIDE ISD</t>
  </si>
  <si>
    <t>SOUTHWEST HIGH SCHOOL</t>
  </si>
  <si>
    <t>SOUTHWEST ISD</t>
  </si>
  <si>
    <t xml:space="preserve">SOUTHWEST KEY PROGRAM, INC. </t>
  </si>
  <si>
    <t>SOUTHWEST PREPARATORY SCHOOL</t>
  </si>
  <si>
    <t>SPEARMAN ISD</t>
  </si>
  <si>
    <t>SPLENDORA ISD</t>
  </si>
  <si>
    <t>SPRING BRANCH ISD</t>
  </si>
  <si>
    <t>SPRING CREEK ISD</t>
  </si>
  <si>
    <t>SPRING HILL ISD</t>
  </si>
  <si>
    <t>SPRING ISD</t>
  </si>
  <si>
    <t>SPRINGLAKE-EARTH ISD</t>
  </si>
  <si>
    <t>SPRINGTOWN ISD</t>
  </si>
  <si>
    <t>SPUR ISD</t>
  </si>
  <si>
    <t>SPURGER ISD</t>
  </si>
  <si>
    <t>ST ANTHONY ACADEMY</t>
  </si>
  <si>
    <t>ST ANTHONY SCHOOL</t>
  </si>
  <si>
    <t xml:space="preserve">ST AUGUSTINE SCHOOL  </t>
  </si>
  <si>
    <t xml:space="preserve">ST CECILIA'S CHURCH  </t>
  </si>
  <si>
    <t>ST FRANCIS OF ASSISI SCHOOL</t>
  </si>
  <si>
    <t>ST JAMES THE APOSTLE CATHOLIC CHURCH</t>
  </si>
  <si>
    <t xml:space="preserve">ST JOHN BERCHMAN'S SCHOOL  </t>
  </si>
  <si>
    <t xml:space="preserve">ST JOHN BOSCO SCHOOL  </t>
  </si>
  <si>
    <t>ST JUDE'S RANCH FOR CHILDREN - EMERGENCY SHELTER INC</t>
  </si>
  <si>
    <t>ST JUDE'S RANCH FOR CHILDREN, A TEXAS NON-PROFIT CORP</t>
  </si>
  <si>
    <t>ST LEO'S SCHOOL</t>
  </si>
  <si>
    <t>ST MARY ACADEMY</t>
  </si>
  <si>
    <t>ST MARY MAGDALEN CATHOLIC CHURCH</t>
  </si>
  <si>
    <t>ST PETER - ST JOSEPH CHILDREN'S HOME</t>
  </si>
  <si>
    <t xml:space="preserve">ST PIUS X SCHOOL  </t>
  </si>
  <si>
    <t>ST PIUS X SCHOOL</t>
  </si>
  <si>
    <t>STAFFORD MSD</t>
  </si>
  <si>
    <t>STAMFORD ISD</t>
  </si>
  <si>
    <t>STANTON ISD</t>
  </si>
  <si>
    <t>STAR ISD</t>
  </si>
  <si>
    <t>STEPHENVILLE ISD</t>
  </si>
  <si>
    <t>STEPPING STONES CHARTER EL</t>
  </si>
  <si>
    <t>STERLING CITY ISD</t>
  </si>
  <si>
    <t>STOCKDALE ISD</t>
  </si>
  <si>
    <t>STRATFORD ISD</t>
  </si>
  <si>
    <t>STRAWN ISD</t>
  </si>
  <si>
    <t>SUDAN ISD</t>
  </si>
  <si>
    <t>SULPHUR BLUFF ISD</t>
  </si>
  <si>
    <t>SULPHUR SPRINGS ISD</t>
  </si>
  <si>
    <t>SUMMIT CHRISTIAN ACADEMY</t>
  </si>
  <si>
    <t>SUMMIT INTERNATIONAL PREPARATORY</t>
  </si>
  <si>
    <t>SUNDOWN ISD</t>
  </si>
  <si>
    <t>SUNNYVALE ISD</t>
  </si>
  <si>
    <t>SUNRAY ISD</t>
  </si>
  <si>
    <t>SWEENY ISD</t>
  </si>
  <si>
    <t>SWEET HOME ISD</t>
  </si>
  <si>
    <t>SWEETWATER ISD</t>
  </si>
  <si>
    <t>T.O.P. MINISTRIES INC/ TRUDY M PEREZ</t>
  </si>
  <si>
    <t>TAFT ISD</t>
  </si>
  <si>
    <t>TAHOKA ISD</t>
  </si>
  <si>
    <t>TARKINGTON ISD</t>
  </si>
  <si>
    <t>TARRANT COUNTY JUVENILE BOARD</t>
  </si>
  <si>
    <t>TATUM ISD</t>
  </si>
  <si>
    <t>TAYLOR COUNTY JUVENILE PROBATION DEPARTMENT</t>
  </si>
  <si>
    <t>TAYLOR ISD</t>
  </si>
  <si>
    <t>TEAGUE ISD</t>
  </si>
  <si>
    <t>TEKOA CHARTER SCHOOL</t>
  </si>
  <si>
    <t>TEMPLE ISD</t>
  </si>
  <si>
    <t>TENAHA ISD</t>
  </si>
  <si>
    <t>TERRELL COUNTY ISD</t>
  </si>
  <si>
    <t>TERRELL ISD</t>
  </si>
  <si>
    <t>TEXARKANA ISD</t>
  </si>
  <si>
    <t>TEXAS  PREPARATORY SCHOOL</t>
  </si>
  <si>
    <t xml:space="preserve">TEXAS BOYS RANCH, INC  </t>
  </si>
  <si>
    <t>TEXAS CHALLENGE ACADEMY</t>
  </si>
  <si>
    <t>TEXAS CITY ISD</t>
  </si>
  <si>
    <t>TEXAS COLLEGE PREPARATORY ACADEMIES</t>
  </si>
  <si>
    <t xml:space="preserve">TEXAS DEPT OF AGING AND DISABILITY SERVICES </t>
  </si>
  <si>
    <t xml:space="preserve">TEXAS DEPT OF STATE HEALTH SERVICES </t>
  </si>
  <si>
    <t>TEXAS EMPOWERMENT ACADEMY</t>
  </si>
  <si>
    <t>TEXAS SCHOOL FOR THE BLIND &amp; VISUALLY IMPAIRED</t>
  </si>
  <si>
    <t>TEXAS SCHOOL FOR THE DEAF</t>
  </si>
  <si>
    <t>TEXAS SERENITY ACADEMY (CONROE,TX)</t>
  </si>
  <si>
    <t xml:space="preserve">TEXAS YOUTH COMMISSION </t>
  </si>
  <si>
    <t>TEXHOMA ISD</t>
  </si>
  <si>
    <t>TEXLINE ISD</t>
  </si>
  <si>
    <t>THE BRAZOS SCH INQ &amp; CREATIVITY</t>
  </si>
  <si>
    <t>THE BURKE FOUNDATION</t>
  </si>
  <si>
    <t>THE CHILDREN'S CENTER, INC.</t>
  </si>
  <si>
    <t>THE CHILDREN'S SHELTER OF SAN ANTONIO</t>
  </si>
  <si>
    <t xml:space="preserve">THE CHINQUAPIN SCHOOL  </t>
  </si>
  <si>
    <t xml:space="preserve">THE DEVEREUX FOUNDATION  </t>
  </si>
  <si>
    <t>THE EDUCATION CENTER</t>
  </si>
  <si>
    <t>THE HIGH FRONTIER INC</t>
  </si>
  <si>
    <t xml:space="preserve">THE HUGHEN CENTER,INC  </t>
  </si>
  <si>
    <t>THE RHODES SCHOOL</t>
  </si>
  <si>
    <t>THE TEMPLE EDUCATION CENTER</t>
  </si>
  <si>
    <t>THE VARNETT PUBLIC SCHOOL</t>
  </si>
  <si>
    <t>THORNDALE ISD</t>
  </si>
  <si>
    <t>THRALL ISD</t>
  </si>
  <si>
    <t>THREE RIVERS ISD</t>
  </si>
  <si>
    <t>THREE WAY ISD</t>
  </si>
  <si>
    <t>THROCKMORTON ISD</t>
  </si>
  <si>
    <t>TIDEHAVEN ISD</t>
  </si>
  <si>
    <t>TIMPSON ISD</t>
  </si>
  <si>
    <t>TIOGA ISD</t>
  </si>
  <si>
    <t>TLC ACADEMY</t>
  </si>
  <si>
    <t>TOLAR ISD</t>
  </si>
  <si>
    <t>TOM BEAN ISD</t>
  </si>
  <si>
    <t>TOM GREEN JUVENILE CENT DETENTION CENTER</t>
  </si>
  <si>
    <t>TOMBALL ISD</t>
  </si>
  <si>
    <t>TORNILLO ISD</t>
  </si>
  <si>
    <t>TRAVIS COUNTY JUVENILE PROBATION DEPARTMENT</t>
  </si>
  <si>
    <t>TRENT ISD</t>
  </si>
  <si>
    <t>TRENTON ISD</t>
  </si>
  <si>
    <t>TRINIDAD ISD</t>
  </si>
  <si>
    <t>TRINITY BASIN PREPARATORY</t>
  </si>
  <si>
    <t>TRINITY ISD</t>
  </si>
  <si>
    <t>TROUP ISD</t>
  </si>
  <si>
    <t>TROY ISD</t>
  </si>
  <si>
    <t>TULIA ISD</t>
  </si>
  <si>
    <t>TULOSO-MIDWAY ISD</t>
  </si>
  <si>
    <t>TURKEY-QUITAQUE ISD</t>
  </si>
  <si>
    <t>TWO DIMENSIONS PREPARATORY ACADEMY</t>
  </si>
  <si>
    <t>TYLER ISD</t>
  </si>
  <si>
    <t>UNION GROVE ISD</t>
  </si>
  <si>
    <t>UNION HILL ISD</t>
  </si>
  <si>
    <t>UNITED ISD</t>
  </si>
  <si>
    <t>UNIVERSAL ACADEMY</t>
  </si>
  <si>
    <t>UNIVERSITY OF  HOUSTON  CHARTER</t>
  </si>
  <si>
    <t>UNIVERSITY OF TEXAS ELEMENTARY</t>
  </si>
  <si>
    <t>UTD/CALLIER CENTER FOR COMMUNICATION DISORDERS</t>
  </si>
  <si>
    <t>UTOPIA ISD</t>
  </si>
  <si>
    <t>UVALDE CONS ISD</t>
  </si>
  <si>
    <t>VALLEY MILLS ISD</t>
  </si>
  <si>
    <t>VALENTINE ISD</t>
  </si>
  <si>
    <t>VALLEY VIEW ISD</t>
  </si>
  <si>
    <t>VAN ALSTYNE ISD</t>
  </si>
  <si>
    <t>VAN ISD</t>
  </si>
  <si>
    <t>VAN VLECK ISD</t>
  </si>
  <si>
    <t>VAN ZANDT COUNTY JUVENILE PROBATION DEPARTMENT</t>
  </si>
  <si>
    <t>VANGUARD ACADEMY</t>
  </si>
  <si>
    <t>VEGA ISD</t>
  </si>
  <si>
    <t>VENUS ISD</t>
  </si>
  <si>
    <t>VERIBEST ISD</t>
  </si>
  <si>
    <t>VERNON ISD</t>
  </si>
  <si>
    <t>VICTORIA COUNTY JUVENILE JUSTICE CENTER</t>
  </si>
  <si>
    <t>VICTORIA ISD</t>
  </si>
  <si>
    <t>VIDOR ISD</t>
  </si>
  <si>
    <t>VISTA DEL FUTURO CHARTER SCHOOL</t>
  </si>
  <si>
    <t>VYSEHRAD ISD</t>
  </si>
  <si>
    <t>WACO ISD</t>
  </si>
  <si>
    <t>WAELDER ISD</t>
  </si>
  <si>
    <t>WALCOTT ISD</t>
  </si>
  <si>
    <t>WALL ISD</t>
  </si>
  <si>
    <t>WALLER ISD</t>
  </si>
  <si>
    <t>WALNUT BEND ISD</t>
  </si>
  <si>
    <t>WALNUT SPRINGS ISD</t>
  </si>
  <si>
    <t>WARREN ISD</t>
  </si>
  <si>
    <t>WASKOM ISD</t>
  </si>
  <si>
    <t>WATER VALLEY ISD</t>
  </si>
  <si>
    <t>WAXAHACHIE ISD</t>
  </si>
  <si>
    <t>WEATHERFORD ISD</t>
  </si>
  <si>
    <t>WEBB CONS ISD</t>
  </si>
  <si>
    <t>WEIMAR ISD</t>
  </si>
  <si>
    <t>WELLINGTON ISD</t>
  </si>
  <si>
    <t>WELLMAN-UNION CISD</t>
  </si>
  <si>
    <t>WELLS ISD</t>
  </si>
  <si>
    <t>WESLACO ISD</t>
  </si>
  <si>
    <t>WEST DALLAS INITIATIVE</t>
  </si>
  <si>
    <t>WEST HARDIN COUNTY CONS I</t>
  </si>
  <si>
    <t>WEST HOUSTON CHARTER SCHOOL</t>
  </si>
  <si>
    <t>WEST ISD</t>
  </si>
  <si>
    <t>WEST ORANGE-COVE CONS ISD</t>
  </si>
  <si>
    <t>WEST OSO ISD</t>
  </si>
  <si>
    <t>WEST RUSK ISD</t>
  </si>
  <si>
    <t>WEST SABINE ISD</t>
  </si>
  <si>
    <t>WESTBROOK ISD</t>
  </si>
  <si>
    <t>WESTHOFF ISD</t>
  </si>
  <si>
    <t>WESTPHALIA ISD</t>
  </si>
  <si>
    <t>WESTWOOD ISD</t>
  </si>
  <si>
    <t>WHARTON ISD</t>
  </si>
  <si>
    <t>WHEELER ISD</t>
  </si>
  <si>
    <t>WHITE DEER ISD</t>
  </si>
  <si>
    <t>WHITE OAK ISD</t>
  </si>
  <si>
    <t>WHITE SETTLEMENT ISD</t>
  </si>
  <si>
    <t>WHITEFACE CONS ISD</t>
  </si>
  <si>
    <t>WHITEHOUSE ISD</t>
  </si>
  <si>
    <t>WHITESBORO ISD</t>
  </si>
  <si>
    <t>WHITEWRIGHT ISD</t>
  </si>
  <si>
    <t>WHITHARRAL ISD</t>
  </si>
  <si>
    <t>WHITNEY ISD</t>
  </si>
  <si>
    <t>WICHITA FALLS ISD</t>
  </si>
  <si>
    <t>WILDORADO ISD</t>
  </si>
  <si>
    <t>WILLIAMS PREPARATORY</t>
  </si>
  <si>
    <t>WILLIAMSON COUNTY JUVENILE SERVICES</t>
  </si>
  <si>
    <t>WILLIS ISD</t>
  </si>
  <si>
    <t>WILLS POINT ISD</t>
  </si>
  <si>
    <t>WILSON ISD</t>
  </si>
  <si>
    <t>WIMBERLEY ISD</t>
  </si>
  <si>
    <t>WINDTHORST ISD</t>
  </si>
  <si>
    <t>WINFIELD ISD</t>
  </si>
  <si>
    <t>WINK-LOVING ISD</t>
  </si>
  <si>
    <t>WINNSBORO ISD</t>
  </si>
  <si>
    <t>WINONA ISD</t>
  </si>
  <si>
    <t>WINTERS ISD</t>
  </si>
  <si>
    <t>WODEN ISD</t>
  </si>
  <si>
    <t>WOLFE CITY ISD</t>
  </si>
  <si>
    <t>WOODSBORO ISD</t>
  </si>
  <si>
    <t>WOODSON ISD</t>
  </si>
  <si>
    <t>WOODVILLE ISD</t>
  </si>
  <si>
    <t>WORTHAM ISD</t>
  </si>
  <si>
    <t>WYLIE ISD</t>
  </si>
  <si>
    <t>YANTIS ISD</t>
  </si>
  <si>
    <t>YES PREP PUBLIC SCHOOLS, INC.</t>
  </si>
  <si>
    <t>YOAKUM ISD</t>
  </si>
  <si>
    <t>YORKTOWN ISD</t>
  </si>
  <si>
    <t>YOUTH AND FAMILY ENRICHMENT CENTERS, INC</t>
  </si>
  <si>
    <t>YOUTH CENTER OF THE HIGH PLAINS</t>
  </si>
  <si>
    <t>YOUTH EMPOWERMENT SERVICES INC.</t>
  </si>
  <si>
    <t>YSLETA ISD</t>
  </si>
  <si>
    <t>ZAPATA ISD</t>
  </si>
  <si>
    <t>ZAVALLA ISD</t>
  </si>
  <si>
    <t>ZEPHYR ISD</t>
  </si>
  <si>
    <t>ZOE LEARNING ACADEMY</t>
  </si>
  <si>
    <t>Food and Nutrition Division</t>
  </si>
  <si>
    <t>Average Daily Participation - State Totals for March 2010</t>
  </si>
  <si>
    <t>Data Source: Texas Department of Agriculture</t>
  </si>
  <si>
    <r>
      <rPr>
        <b/>
        <sz val="11"/>
        <color theme="1"/>
        <rFont val="Calibri"/>
        <family val="2"/>
        <scheme val="minor"/>
      </rPr>
      <t>%  Daily Participation in Breakfast</t>
    </r>
    <r>
      <rPr>
        <sz val="11"/>
        <color theme="1"/>
        <rFont val="Calibri"/>
        <family val="2"/>
        <scheme val="minor"/>
      </rPr>
      <t xml:space="preserve"> of  Daily Participation in Lunch (Free/Reduced-Price)</t>
    </r>
  </si>
  <si>
    <r>
      <rPr>
        <b/>
        <sz val="11"/>
        <color theme="1"/>
        <rFont val="Calibri"/>
        <family val="2"/>
        <scheme val="minor"/>
      </rPr>
      <t xml:space="preserve">School Breakfast </t>
    </r>
    <r>
      <rPr>
        <sz val="11"/>
        <color theme="1"/>
        <rFont val="Calibri"/>
        <family val="2"/>
        <scheme val="minor"/>
      </rPr>
      <t>Average Daily Participation Free/Reduced-Price  (March 2011)</t>
    </r>
  </si>
  <si>
    <r>
      <rPr>
        <b/>
        <sz val="11"/>
        <color theme="1"/>
        <rFont val="Calibri"/>
        <family val="2"/>
        <scheme val="minor"/>
      </rPr>
      <t>School Lunch</t>
    </r>
    <r>
      <rPr>
        <sz val="11"/>
        <color theme="1"/>
        <rFont val="Calibri"/>
        <family val="2"/>
        <scheme val="minor"/>
      </rPr>
      <t xml:space="preserve"> Average Daily Participation Free/Reduced-Priced (March 2011)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</si>
</sst>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>
      <alignment wrapText="1"/>
    </xf>
  </cellStyleXfs>
  <cellXfs count="30">
    <xf numFmtId="0" fontId="0" fillId="0" borderId="0" xfId="0"/>
    <xf numFmtId="3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4" xfId="1" applyFont="1" applyBorder="1" applyAlignment="1">
      <alignment horizontal="center"/>
    </xf>
    <xf numFmtId="9" fontId="0" fillId="0" borderId="7" xfId="1" applyFont="1" applyBorder="1" applyAlignment="1">
      <alignment horizontal="center"/>
    </xf>
    <xf numFmtId="3" fontId="0" fillId="0" borderId="9" xfId="0" applyNumberFormat="1" applyFont="1" applyBorder="1" applyAlignment="1">
      <alignment horizontal="center" vertical="center"/>
    </xf>
    <xf numFmtId="9" fontId="0" fillId="0" borderId="11" xfId="1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3" fillId="0" borderId="14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0" fillId="0" borderId="13" xfId="0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1"/>
  <sheetViews>
    <sheetView tabSelected="1" workbookViewId="0">
      <selection activeCell="I1270" sqref="I1270"/>
    </sheetView>
  </sheetViews>
  <sheetFormatPr defaultRowHeight="15"/>
  <cols>
    <col min="1" max="1" width="28.140625" style="16" customWidth="1"/>
    <col min="2" max="2" width="22.7109375" style="2" customWidth="1"/>
    <col min="3" max="3" width="28.140625" style="5" hidden="1" customWidth="1"/>
    <col min="4" max="4" width="23.5703125" style="2" customWidth="1"/>
    <col min="5" max="5" width="21.7109375" style="4" customWidth="1"/>
  </cols>
  <sheetData>
    <row r="1" spans="1:5" ht="75.75" thickBot="1">
      <c r="A1" s="13"/>
      <c r="B1" s="17" t="s">
        <v>1275</v>
      </c>
      <c r="C1" s="18"/>
      <c r="D1" s="19" t="s">
        <v>1274</v>
      </c>
      <c r="E1" s="12" t="s">
        <v>1273</v>
      </c>
    </row>
    <row r="2" spans="1:5" ht="15.75" thickTop="1">
      <c r="A2" s="14" t="s">
        <v>0</v>
      </c>
      <c r="B2" s="10">
        <v>935</v>
      </c>
      <c r="C2" s="20" t="s">
        <v>0</v>
      </c>
      <c r="D2" s="21">
        <v>429</v>
      </c>
      <c r="E2" s="11">
        <f>(D2/B2)</f>
        <v>0.45882352941176469</v>
      </c>
    </row>
    <row r="3" spans="1:5">
      <c r="A3" s="14" t="s">
        <v>1</v>
      </c>
      <c r="B3" s="1">
        <v>71</v>
      </c>
      <c r="C3" s="22" t="s">
        <v>1</v>
      </c>
      <c r="D3" s="23">
        <v>39</v>
      </c>
      <c r="E3" s="8">
        <f t="shared" ref="E3:E66" si="0">(D3/B3)</f>
        <v>0.54929577464788737</v>
      </c>
    </row>
    <row r="4" spans="1:5">
      <c r="A4" s="14" t="s">
        <v>2</v>
      </c>
      <c r="B4" s="1">
        <v>314</v>
      </c>
      <c r="C4" s="22" t="s">
        <v>2</v>
      </c>
      <c r="D4" s="23">
        <v>163</v>
      </c>
      <c r="E4" s="8">
        <f t="shared" si="0"/>
        <v>0.51910828025477707</v>
      </c>
    </row>
    <row r="5" spans="1:5">
      <c r="A5" s="14" t="s">
        <v>3</v>
      </c>
      <c r="B5" s="1">
        <v>9159</v>
      </c>
      <c r="C5" s="22" t="s">
        <v>3</v>
      </c>
      <c r="D5" s="23">
        <v>4476</v>
      </c>
      <c r="E5" s="8">
        <f t="shared" si="0"/>
        <v>0.48869963969865704</v>
      </c>
    </row>
    <row r="6" spans="1:5">
      <c r="A6" s="14" t="s">
        <v>4</v>
      </c>
      <c r="B6" s="1">
        <v>323</v>
      </c>
      <c r="C6" s="22" t="s">
        <v>4</v>
      </c>
      <c r="D6" s="23">
        <v>165</v>
      </c>
      <c r="E6" s="8">
        <f t="shared" si="0"/>
        <v>0.51083591331269351</v>
      </c>
    </row>
    <row r="7" spans="1:5" ht="25.5">
      <c r="A7" s="14" t="s">
        <v>5</v>
      </c>
      <c r="B7" s="1">
        <v>482</v>
      </c>
      <c r="C7" s="22" t="s">
        <v>5</v>
      </c>
      <c r="D7" s="23">
        <v>214</v>
      </c>
      <c r="E7" s="8">
        <f t="shared" si="0"/>
        <v>0.44398340248962653</v>
      </c>
    </row>
    <row r="8" spans="1:5" ht="25.5">
      <c r="A8" s="14" t="s">
        <v>6</v>
      </c>
      <c r="B8" s="1">
        <v>407</v>
      </c>
      <c r="C8" s="22" t="s">
        <v>6</v>
      </c>
      <c r="D8" s="23">
        <v>118</v>
      </c>
      <c r="E8" s="8">
        <f t="shared" si="0"/>
        <v>0.28992628992628994</v>
      </c>
    </row>
    <row r="9" spans="1:5" ht="25.5">
      <c r="A9" s="14" t="s">
        <v>7</v>
      </c>
      <c r="B9" s="1">
        <v>444</v>
      </c>
      <c r="C9" s="22" t="s">
        <v>7</v>
      </c>
      <c r="D9" s="23">
        <v>257</v>
      </c>
      <c r="E9" s="8">
        <f t="shared" si="0"/>
        <v>0.5788288288288288</v>
      </c>
    </row>
    <row r="10" spans="1:5" ht="25.5">
      <c r="A10" s="14" t="s">
        <v>8</v>
      </c>
      <c r="B10" s="1">
        <v>18</v>
      </c>
      <c r="C10" s="22" t="s">
        <v>8</v>
      </c>
      <c r="D10" s="23">
        <v>6</v>
      </c>
      <c r="E10" s="8">
        <f t="shared" si="0"/>
        <v>0.33333333333333331</v>
      </c>
    </row>
    <row r="11" spans="1:5" ht="25.5">
      <c r="A11" s="14" t="s">
        <v>9</v>
      </c>
      <c r="B11" s="1">
        <v>229</v>
      </c>
      <c r="C11" s="22" t="s">
        <v>9</v>
      </c>
      <c r="D11" s="23">
        <v>178</v>
      </c>
      <c r="E11" s="8">
        <f t="shared" si="0"/>
        <v>0.77729257641921401</v>
      </c>
    </row>
    <row r="12" spans="1:5">
      <c r="A12" s="14" t="s">
        <v>10</v>
      </c>
      <c r="B12" s="1">
        <v>66</v>
      </c>
      <c r="C12" s="22" t="s">
        <v>10</v>
      </c>
      <c r="D12" s="23">
        <v>56</v>
      </c>
      <c r="E12" s="8">
        <f t="shared" si="0"/>
        <v>0.84848484848484851</v>
      </c>
    </row>
    <row r="13" spans="1:5">
      <c r="A13" s="14" t="s">
        <v>11</v>
      </c>
      <c r="B13" s="1">
        <v>723</v>
      </c>
      <c r="C13" s="22" t="s">
        <v>11</v>
      </c>
      <c r="D13" s="23">
        <v>224</v>
      </c>
      <c r="E13" s="8">
        <f t="shared" si="0"/>
        <v>0.30982019363762103</v>
      </c>
    </row>
    <row r="14" spans="1:5">
      <c r="A14" s="14" t="s">
        <v>12</v>
      </c>
      <c r="B14" s="1">
        <v>149</v>
      </c>
      <c r="C14" s="22" t="s">
        <v>12</v>
      </c>
      <c r="D14" s="23">
        <v>53</v>
      </c>
      <c r="E14" s="8">
        <f t="shared" si="0"/>
        <v>0.35570469798657717</v>
      </c>
    </row>
    <row r="15" spans="1:5">
      <c r="A15" s="14" t="s">
        <v>13</v>
      </c>
      <c r="B15" s="1">
        <v>715</v>
      </c>
      <c r="C15" s="22" t="s">
        <v>13</v>
      </c>
      <c r="D15" s="23">
        <f>254+72</f>
        <v>326</v>
      </c>
      <c r="E15" s="8">
        <f t="shared" si="0"/>
        <v>0.45594405594405596</v>
      </c>
    </row>
    <row r="16" spans="1:5">
      <c r="A16" s="14" t="s">
        <v>14</v>
      </c>
      <c r="B16" s="1">
        <v>383</v>
      </c>
      <c r="C16" s="22" t="s">
        <v>14</v>
      </c>
      <c r="D16" s="23">
        <v>190</v>
      </c>
      <c r="E16" s="8">
        <f t="shared" si="0"/>
        <v>0.4960835509138381</v>
      </c>
    </row>
    <row r="17" spans="1:5">
      <c r="A17" s="14" t="s">
        <v>15</v>
      </c>
      <c r="B17" s="1">
        <v>142</v>
      </c>
      <c r="C17" s="22" t="s">
        <v>15</v>
      </c>
      <c r="D17" s="23">
        <v>71</v>
      </c>
      <c r="E17" s="8">
        <f t="shared" si="0"/>
        <v>0.5</v>
      </c>
    </row>
    <row r="18" spans="1:5">
      <c r="A18" s="14" t="s">
        <v>16</v>
      </c>
      <c r="B18" s="1">
        <v>47605</v>
      </c>
      <c r="C18" s="22" t="s">
        <v>16</v>
      </c>
      <c r="D18" s="23">
        <f>27149+1312</f>
        <v>28461</v>
      </c>
      <c r="E18" s="8">
        <f t="shared" si="0"/>
        <v>0.5978573679235375</v>
      </c>
    </row>
    <row r="19" spans="1:5">
      <c r="A19" s="14" t="s">
        <v>17</v>
      </c>
      <c r="B19" s="1">
        <v>441</v>
      </c>
      <c r="C19" s="22" t="s">
        <v>17</v>
      </c>
      <c r="D19" s="23">
        <v>209</v>
      </c>
      <c r="E19" s="8">
        <f t="shared" si="0"/>
        <v>0.47392290249433106</v>
      </c>
    </row>
    <row r="20" spans="1:5">
      <c r="A20" s="14" t="s">
        <v>18</v>
      </c>
      <c r="B20" s="1">
        <v>3147</v>
      </c>
      <c r="C20" s="22" t="s">
        <v>18</v>
      </c>
      <c r="D20" s="23">
        <v>1450</v>
      </c>
      <c r="E20" s="8">
        <f t="shared" si="0"/>
        <v>0.46075627581823958</v>
      </c>
    </row>
    <row r="21" spans="1:5">
      <c r="A21" s="14" t="s">
        <v>19</v>
      </c>
      <c r="B21" s="1">
        <v>29211</v>
      </c>
      <c r="C21" s="22" t="s">
        <v>19</v>
      </c>
      <c r="D21" s="23">
        <v>13834</v>
      </c>
      <c r="E21" s="8">
        <f t="shared" si="0"/>
        <v>0.47358871657937079</v>
      </c>
    </row>
    <row r="22" spans="1:5" ht="25.5">
      <c r="A22" s="14" t="s">
        <v>20</v>
      </c>
      <c r="B22" s="1">
        <v>167</v>
      </c>
      <c r="C22" s="22" t="s">
        <v>20</v>
      </c>
      <c r="D22" s="23">
        <v>10</v>
      </c>
      <c r="E22" s="8">
        <f t="shared" si="0"/>
        <v>5.9880239520958084E-2</v>
      </c>
    </row>
    <row r="23" spans="1:5">
      <c r="A23" s="14" t="s">
        <v>21</v>
      </c>
      <c r="B23" s="1">
        <v>51</v>
      </c>
      <c r="C23" s="22" t="s">
        <v>21</v>
      </c>
      <c r="D23" s="23">
        <v>18</v>
      </c>
      <c r="E23" s="8">
        <f t="shared" si="0"/>
        <v>0.35294117647058826</v>
      </c>
    </row>
    <row r="24" spans="1:5">
      <c r="A24" s="14" t="s">
        <v>22</v>
      </c>
      <c r="B24" s="1">
        <v>1953</v>
      </c>
      <c r="C24" s="22" t="s">
        <v>22</v>
      </c>
      <c r="D24" s="23">
        <f>278+257</f>
        <v>535</v>
      </c>
      <c r="E24" s="8">
        <f t="shared" si="0"/>
        <v>0.27393753200204812</v>
      </c>
    </row>
    <row r="25" spans="1:5">
      <c r="A25" s="14" t="s">
        <v>23</v>
      </c>
      <c r="B25" s="1">
        <v>58</v>
      </c>
      <c r="C25" s="22" t="s">
        <v>23</v>
      </c>
      <c r="D25" s="23">
        <v>17</v>
      </c>
      <c r="E25" s="8">
        <f t="shared" si="0"/>
        <v>0.29310344827586204</v>
      </c>
    </row>
    <row r="26" spans="1:5">
      <c r="A26" s="14" t="s">
        <v>24</v>
      </c>
      <c r="B26" s="1">
        <v>401</v>
      </c>
      <c r="C26" s="22" t="s">
        <v>24</v>
      </c>
      <c r="D26" s="23">
        <v>275</v>
      </c>
      <c r="E26" s="8">
        <f t="shared" si="0"/>
        <v>0.68578553615960103</v>
      </c>
    </row>
    <row r="27" spans="1:5">
      <c r="A27" s="14" t="s">
        <v>25</v>
      </c>
      <c r="B27" s="1">
        <v>401</v>
      </c>
      <c r="C27" s="22" t="s">
        <v>25</v>
      </c>
      <c r="D27" s="23">
        <v>220</v>
      </c>
      <c r="E27" s="8">
        <f t="shared" si="0"/>
        <v>0.54862842892768082</v>
      </c>
    </row>
    <row r="28" spans="1:5">
      <c r="A28" s="14" t="s">
        <v>26</v>
      </c>
      <c r="B28" s="1">
        <v>1784</v>
      </c>
      <c r="C28" s="22" t="s">
        <v>26</v>
      </c>
      <c r="D28" s="23">
        <v>994</v>
      </c>
      <c r="E28" s="8">
        <f t="shared" si="0"/>
        <v>0.55717488789237668</v>
      </c>
    </row>
    <row r="29" spans="1:5">
      <c r="A29" s="14" t="s">
        <v>27</v>
      </c>
      <c r="B29" s="1">
        <v>7556</v>
      </c>
      <c r="C29" s="22" t="s">
        <v>27</v>
      </c>
      <c r="D29" s="23">
        <f>3729+142</f>
        <v>3871</v>
      </c>
      <c r="E29" s="8">
        <f t="shared" si="0"/>
        <v>0.51230809952355749</v>
      </c>
    </row>
    <row r="30" spans="1:5">
      <c r="A30" s="14" t="s">
        <v>28</v>
      </c>
      <c r="B30" s="1">
        <v>204</v>
      </c>
      <c r="C30" s="22" t="s">
        <v>28</v>
      </c>
      <c r="D30" s="23">
        <v>114</v>
      </c>
      <c r="E30" s="8">
        <f t="shared" si="0"/>
        <v>0.55882352941176472</v>
      </c>
    </row>
    <row r="31" spans="1:5">
      <c r="A31" s="14" t="s">
        <v>29</v>
      </c>
      <c r="B31" s="1">
        <v>16156</v>
      </c>
      <c r="C31" s="22" t="s">
        <v>29</v>
      </c>
      <c r="D31" s="23">
        <f>9717+402</f>
        <v>10119</v>
      </c>
      <c r="E31" s="8">
        <f t="shared" si="0"/>
        <v>0.62633077494429312</v>
      </c>
    </row>
    <row r="32" spans="1:5" ht="25.5">
      <c r="A32" s="14" t="s">
        <v>30</v>
      </c>
      <c r="B32" s="1">
        <v>211</v>
      </c>
      <c r="C32" s="22" t="s">
        <v>30</v>
      </c>
      <c r="D32" s="23">
        <v>90</v>
      </c>
      <c r="E32" s="8">
        <f t="shared" si="0"/>
        <v>0.42654028436018959</v>
      </c>
    </row>
    <row r="33" spans="1:5" ht="25.5">
      <c r="A33" s="14" t="s">
        <v>31</v>
      </c>
      <c r="B33" s="1">
        <v>36</v>
      </c>
      <c r="C33" s="22" t="s">
        <v>31</v>
      </c>
      <c r="D33" s="23">
        <v>11</v>
      </c>
      <c r="E33" s="8">
        <f t="shared" si="0"/>
        <v>0.30555555555555558</v>
      </c>
    </row>
    <row r="34" spans="1:5">
      <c r="A34" s="14" t="s">
        <v>32</v>
      </c>
      <c r="B34" s="1">
        <v>120</v>
      </c>
      <c r="C34" s="22" t="s">
        <v>32</v>
      </c>
      <c r="D34" s="23">
        <v>119</v>
      </c>
      <c r="E34" s="8">
        <f t="shared" si="0"/>
        <v>0.9916666666666667</v>
      </c>
    </row>
    <row r="35" spans="1:5" ht="25.5">
      <c r="A35" s="14" t="s">
        <v>33</v>
      </c>
      <c r="B35" s="1">
        <v>445</v>
      </c>
      <c r="C35" s="22" t="s">
        <v>33</v>
      </c>
      <c r="D35" s="23">
        <v>331</v>
      </c>
      <c r="E35" s="8">
        <f t="shared" si="0"/>
        <v>0.74382022471910114</v>
      </c>
    </row>
    <row r="36" spans="1:5">
      <c r="A36" s="14" t="s">
        <v>34</v>
      </c>
      <c r="B36" s="1">
        <v>7</v>
      </c>
      <c r="C36" s="22" t="s">
        <v>34</v>
      </c>
      <c r="D36" s="23">
        <v>7</v>
      </c>
      <c r="E36" s="8">
        <f t="shared" si="0"/>
        <v>1</v>
      </c>
    </row>
    <row r="37" spans="1:5">
      <c r="A37" s="14" t="s">
        <v>35</v>
      </c>
      <c r="B37" s="1">
        <v>3</v>
      </c>
      <c r="C37" s="22" t="s">
        <v>35</v>
      </c>
      <c r="D37" s="23">
        <v>4</v>
      </c>
      <c r="E37" s="8">
        <f t="shared" si="0"/>
        <v>1.3333333333333333</v>
      </c>
    </row>
    <row r="38" spans="1:5">
      <c r="A38" s="14" t="s">
        <v>36</v>
      </c>
      <c r="B38" s="1">
        <v>500</v>
      </c>
      <c r="C38" s="22" t="s">
        <v>36</v>
      </c>
      <c r="D38" s="23">
        <v>323</v>
      </c>
      <c r="E38" s="8">
        <f t="shared" si="0"/>
        <v>0.64600000000000002</v>
      </c>
    </row>
    <row r="39" spans="1:5">
      <c r="A39" s="14" t="s">
        <v>37</v>
      </c>
      <c r="B39" s="1">
        <v>309</v>
      </c>
      <c r="C39" s="22" t="s">
        <v>37</v>
      </c>
      <c r="D39" s="23">
        <v>205</v>
      </c>
      <c r="E39" s="8">
        <f t="shared" si="0"/>
        <v>0.66343042071197411</v>
      </c>
    </row>
    <row r="40" spans="1:5">
      <c r="A40" s="14" t="s">
        <v>38</v>
      </c>
      <c r="B40" s="1">
        <v>1120</v>
      </c>
      <c r="C40" s="22" t="s">
        <v>38</v>
      </c>
      <c r="D40" s="23">
        <v>457</v>
      </c>
      <c r="E40" s="8">
        <f t="shared" si="0"/>
        <v>0.40803571428571428</v>
      </c>
    </row>
    <row r="41" spans="1:5">
      <c r="A41" s="14" t="s">
        <v>39</v>
      </c>
      <c r="B41" s="1">
        <v>4</v>
      </c>
      <c r="C41" s="22" t="s">
        <v>39</v>
      </c>
      <c r="D41" s="23">
        <v>4</v>
      </c>
      <c r="E41" s="8">
        <f t="shared" si="0"/>
        <v>1</v>
      </c>
    </row>
    <row r="42" spans="1:5">
      <c r="A42" s="14" t="s">
        <v>40</v>
      </c>
      <c r="B42" s="1">
        <v>3011</v>
      </c>
      <c r="C42" s="22" t="s">
        <v>40</v>
      </c>
      <c r="D42" s="23">
        <f>1649+33</f>
        <v>1682</v>
      </c>
      <c r="E42" s="8">
        <f t="shared" si="0"/>
        <v>0.55861839920292267</v>
      </c>
    </row>
    <row r="43" spans="1:5">
      <c r="A43" s="14" t="s">
        <v>41</v>
      </c>
      <c r="B43" s="1">
        <v>809</v>
      </c>
      <c r="C43" s="22" t="s">
        <v>41</v>
      </c>
      <c r="D43" s="23">
        <v>382</v>
      </c>
      <c r="E43" s="8">
        <f t="shared" si="0"/>
        <v>0.47218788627935721</v>
      </c>
    </row>
    <row r="44" spans="1:5">
      <c r="A44" s="14" t="s">
        <v>42</v>
      </c>
      <c r="B44" s="1">
        <v>352</v>
      </c>
      <c r="C44" s="22" t="s">
        <v>42</v>
      </c>
      <c r="D44" s="23">
        <v>323</v>
      </c>
      <c r="E44" s="8">
        <f t="shared" si="0"/>
        <v>0.91761363636363635</v>
      </c>
    </row>
    <row r="45" spans="1:5">
      <c r="A45" s="14" t="s">
        <v>43</v>
      </c>
      <c r="B45" s="1">
        <v>717</v>
      </c>
      <c r="C45" s="22" t="s">
        <v>43</v>
      </c>
      <c r="D45" s="23">
        <v>700</v>
      </c>
      <c r="E45" s="8">
        <f t="shared" si="0"/>
        <v>0.97629009762900976</v>
      </c>
    </row>
    <row r="46" spans="1:5">
      <c r="A46" s="14" t="s">
        <v>44</v>
      </c>
      <c r="B46" s="1">
        <v>143</v>
      </c>
      <c r="C46" s="22" t="s">
        <v>44</v>
      </c>
      <c r="D46" s="23">
        <v>77</v>
      </c>
      <c r="E46" s="8">
        <f t="shared" si="0"/>
        <v>0.53846153846153844</v>
      </c>
    </row>
    <row r="47" spans="1:5">
      <c r="A47" s="14" t="s">
        <v>45</v>
      </c>
      <c r="B47" s="1">
        <v>101</v>
      </c>
      <c r="C47" s="22" t="s">
        <v>45</v>
      </c>
      <c r="D47" s="23">
        <v>49</v>
      </c>
      <c r="E47" s="8">
        <f t="shared" si="0"/>
        <v>0.48514851485148514</v>
      </c>
    </row>
    <row r="48" spans="1:5">
      <c r="A48" s="14" t="s">
        <v>46</v>
      </c>
      <c r="B48" s="1">
        <v>117</v>
      </c>
      <c r="C48" s="22" t="s">
        <v>46</v>
      </c>
      <c r="D48" s="23">
        <v>65</v>
      </c>
      <c r="E48" s="8">
        <f t="shared" si="0"/>
        <v>0.55555555555555558</v>
      </c>
    </row>
    <row r="49" spans="1:5">
      <c r="A49" s="14" t="s">
        <v>47</v>
      </c>
      <c r="B49" s="1">
        <v>1677</v>
      </c>
      <c r="C49" s="22" t="s">
        <v>47</v>
      </c>
      <c r="D49" s="23">
        <v>929</v>
      </c>
      <c r="E49" s="8">
        <f t="shared" si="0"/>
        <v>0.55396541443053071</v>
      </c>
    </row>
    <row r="50" spans="1:5">
      <c r="A50" s="14" t="s">
        <v>48</v>
      </c>
      <c r="B50" s="1">
        <v>1117</v>
      </c>
      <c r="C50" s="22" t="s">
        <v>48</v>
      </c>
      <c r="D50" s="23">
        <v>539</v>
      </c>
      <c r="E50" s="8">
        <f t="shared" si="0"/>
        <v>0.48254252461951658</v>
      </c>
    </row>
    <row r="51" spans="1:5">
      <c r="A51" s="14" t="s">
        <v>49</v>
      </c>
      <c r="B51" s="1">
        <v>140</v>
      </c>
      <c r="C51" s="22" t="s">
        <v>49</v>
      </c>
      <c r="D51" s="23">
        <v>72</v>
      </c>
      <c r="E51" s="8">
        <f t="shared" si="0"/>
        <v>0.51428571428571423</v>
      </c>
    </row>
    <row r="52" spans="1:5">
      <c r="A52" s="14" t="s">
        <v>50</v>
      </c>
      <c r="B52" s="1">
        <v>174</v>
      </c>
      <c r="C52" s="22" t="s">
        <v>50</v>
      </c>
      <c r="D52" s="23">
        <v>79</v>
      </c>
      <c r="E52" s="8">
        <f t="shared" si="0"/>
        <v>0.45402298850574713</v>
      </c>
    </row>
    <row r="53" spans="1:5">
      <c r="A53" s="14" t="s">
        <v>51</v>
      </c>
      <c r="B53" s="1">
        <v>30323</v>
      </c>
      <c r="C53" s="22" t="s">
        <v>51</v>
      </c>
      <c r="D53" s="23">
        <f>12323+419</f>
        <v>12742</v>
      </c>
      <c r="E53" s="8">
        <f t="shared" si="0"/>
        <v>0.42020908221482045</v>
      </c>
    </row>
    <row r="54" spans="1:5">
      <c r="A54" s="14" t="s">
        <v>52</v>
      </c>
      <c r="B54" s="1">
        <v>405</v>
      </c>
      <c r="C54" s="22" t="s">
        <v>52</v>
      </c>
      <c r="D54" s="23">
        <v>258</v>
      </c>
      <c r="E54" s="8">
        <f t="shared" si="0"/>
        <v>0.63703703703703707</v>
      </c>
    </row>
    <row r="55" spans="1:5">
      <c r="A55" s="14" t="s">
        <v>53</v>
      </c>
      <c r="B55" s="1">
        <v>90</v>
      </c>
      <c r="C55" s="22" t="s">
        <v>53</v>
      </c>
      <c r="D55" s="23">
        <v>63</v>
      </c>
      <c r="E55" s="8">
        <f t="shared" si="0"/>
        <v>0.7</v>
      </c>
    </row>
    <row r="56" spans="1:5" ht="25.5">
      <c r="A56" s="14" t="s">
        <v>54</v>
      </c>
      <c r="B56" s="1">
        <v>21</v>
      </c>
      <c r="C56" s="22" t="s">
        <v>54</v>
      </c>
      <c r="D56" s="23">
        <v>21</v>
      </c>
      <c r="E56" s="8">
        <f t="shared" si="0"/>
        <v>1</v>
      </c>
    </row>
    <row r="57" spans="1:5">
      <c r="A57" s="14" t="s">
        <v>55</v>
      </c>
      <c r="B57" s="1">
        <v>1876</v>
      </c>
      <c r="C57" s="22" t="s">
        <v>55</v>
      </c>
      <c r="D57" s="23">
        <v>956</v>
      </c>
      <c r="E57" s="8">
        <f t="shared" si="0"/>
        <v>0.50959488272921105</v>
      </c>
    </row>
    <row r="58" spans="1:5">
      <c r="A58" s="14" t="s">
        <v>56</v>
      </c>
      <c r="B58" s="1">
        <v>946</v>
      </c>
      <c r="C58" s="22" t="s">
        <v>56</v>
      </c>
      <c r="D58" s="23">
        <v>701</v>
      </c>
      <c r="E58" s="8">
        <f t="shared" si="0"/>
        <v>0.74101479915433399</v>
      </c>
    </row>
    <row r="59" spans="1:5">
      <c r="A59" s="14" t="s">
        <v>57</v>
      </c>
      <c r="B59" s="1">
        <v>360</v>
      </c>
      <c r="C59" s="22" t="s">
        <v>57</v>
      </c>
      <c r="D59" s="23">
        <v>268</v>
      </c>
      <c r="E59" s="8">
        <f t="shared" si="0"/>
        <v>0.74444444444444446</v>
      </c>
    </row>
    <row r="60" spans="1:5" ht="25.5">
      <c r="A60" s="14" t="s">
        <v>58</v>
      </c>
      <c r="B60" s="1">
        <v>113</v>
      </c>
      <c r="C60" s="22" t="s">
        <v>58</v>
      </c>
      <c r="D60" s="23">
        <v>185</v>
      </c>
      <c r="E60" s="8">
        <f t="shared" si="0"/>
        <v>1.6371681415929205</v>
      </c>
    </row>
    <row r="61" spans="1:5">
      <c r="A61" s="14" t="s">
        <v>59</v>
      </c>
      <c r="B61" s="1">
        <v>26</v>
      </c>
      <c r="C61" s="22" t="s">
        <v>59</v>
      </c>
      <c r="D61" s="23">
        <v>35</v>
      </c>
      <c r="E61" s="8">
        <f t="shared" si="0"/>
        <v>1.3461538461538463</v>
      </c>
    </row>
    <row r="62" spans="1:5">
      <c r="A62" s="14" t="s">
        <v>60</v>
      </c>
      <c r="B62" s="1">
        <v>44652</v>
      </c>
      <c r="C62" s="22" t="s">
        <v>60</v>
      </c>
      <c r="D62" s="23">
        <f>18062+2081</f>
        <v>20143</v>
      </c>
      <c r="E62" s="8">
        <f t="shared" si="0"/>
        <v>0.45111081250559887</v>
      </c>
    </row>
    <row r="63" spans="1:5">
      <c r="A63" s="14" t="s">
        <v>61</v>
      </c>
      <c r="B63" s="1">
        <v>73</v>
      </c>
      <c r="C63" s="22" t="s">
        <v>61</v>
      </c>
      <c r="D63" s="23">
        <v>48</v>
      </c>
      <c r="E63" s="8">
        <f t="shared" si="0"/>
        <v>0.65753424657534243</v>
      </c>
    </row>
    <row r="64" spans="1:5">
      <c r="A64" s="14" t="s">
        <v>62</v>
      </c>
      <c r="B64" s="1">
        <v>163</v>
      </c>
      <c r="C64" s="22" t="s">
        <v>62</v>
      </c>
      <c r="D64" s="23">
        <v>94</v>
      </c>
      <c r="E64" s="8">
        <f t="shared" si="0"/>
        <v>0.57668711656441718</v>
      </c>
    </row>
    <row r="65" spans="1:5">
      <c r="A65" s="14" t="s">
        <v>63</v>
      </c>
      <c r="B65" s="1">
        <v>197</v>
      </c>
      <c r="C65" s="22" t="s">
        <v>63</v>
      </c>
      <c r="D65" s="23">
        <v>124</v>
      </c>
      <c r="E65" s="8">
        <f t="shared" si="0"/>
        <v>0.62944162436548223</v>
      </c>
    </row>
    <row r="66" spans="1:5">
      <c r="A66" s="14" t="s">
        <v>64</v>
      </c>
      <c r="B66" s="1">
        <v>90</v>
      </c>
      <c r="C66" s="22" t="s">
        <v>64</v>
      </c>
      <c r="D66" s="23">
        <v>68</v>
      </c>
      <c r="E66" s="8">
        <f t="shared" si="0"/>
        <v>0.75555555555555554</v>
      </c>
    </row>
    <row r="67" spans="1:5">
      <c r="A67" s="14" t="s">
        <v>65</v>
      </c>
      <c r="B67" s="1">
        <v>324</v>
      </c>
      <c r="C67" s="22" t="s">
        <v>65</v>
      </c>
      <c r="D67" s="23">
        <v>204</v>
      </c>
      <c r="E67" s="8">
        <f t="shared" ref="E67:E130" si="1">(D67/B67)</f>
        <v>0.62962962962962965</v>
      </c>
    </row>
    <row r="68" spans="1:5">
      <c r="A68" s="14" t="s">
        <v>66</v>
      </c>
      <c r="B68" s="1">
        <v>2182</v>
      </c>
      <c r="C68" s="22" t="s">
        <v>66</v>
      </c>
      <c r="D68" s="23">
        <v>1196</v>
      </c>
      <c r="E68" s="8">
        <f t="shared" si="1"/>
        <v>0.54812098991750691</v>
      </c>
    </row>
    <row r="69" spans="1:5">
      <c r="A69" s="14" t="s">
        <v>67</v>
      </c>
      <c r="B69" s="1">
        <v>113</v>
      </c>
      <c r="C69" s="22" t="s">
        <v>67</v>
      </c>
      <c r="D69" s="23">
        <v>111</v>
      </c>
      <c r="E69" s="8">
        <f t="shared" si="1"/>
        <v>0.98230088495575218</v>
      </c>
    </row>
    <row r="70" spans="1:5">
      <c r="A70" s="14" t="s">
        <v>68</v>
      </c>
      <c r="B70" s="1">
        <v>153</v>
      </c>
      <c r="C70" s="22" t="s">
        <v>68</v>
      </c>
      <c r="D70" s="23">
        <v>134</v>
      </c>
      <c r="E70" s="8">
        <f t="shared" si="1"/>
        <v>0.87581699346405228</v>
      </c>
    </row>
    <row r="71" spans="1:5">
      <c r="A71" s="14" t="s">
        <v>69</v>
      </c>
      <c r="B71" s="1">
        <v>404</v>
      </c>
      <c r="C71" s="22" t="s">
        <v>69</v>
      </c>
      <c r="D71" s="23">
        <v>267</v>
      </c>
      <c r="E71" s="8">
        <f t="shared" si="1"/>
        <v>0.66089108910891092</v>
      </c>
    </row>
    <row r="72" spans="1:5">
      <c r="A72" s="14" t="s">
        <v>70</v>
      </c>
      <c r="B72" s="1">
        <v>105</v>
      </c>
      <c r="C72" s="22" t="s">
        <v>70</v>
      </c>
      <c r="D72" s="23">
        <v>113</v>
      </c>
      <c r="E72" s="8">
        <f t="shared" si="1"/>
        <v>1.0761904761904761</v>
      </c>
    </row>
    <row r="73" spans="1:5">
      <c r="A73" s="14" t="s">
        <v>71</v>
      </c>
      <c r="B73" s="1">
        <v>980</v>
      </c>
      <c r="C73" s="22" t="s">
        <v>71</v>
      </c>
      <c r="D73" s="23">
        <v>469</v>
      </c>
      <c r="E73" s="8">
        <f t="shared" si="1"/>
        <v>0.47857142857142859</v>
      </c>
    </row>
    <row r="74" spans="1:5">
      <c r="A74" s="14" t="s">
        <v>72</v>
      </c>
      <c r="B74" s="1">
        <v>477</v>
      </c>
      <c r="C74" s="22" t="s">
        <v>72</v>
      </c>
      <c r="D74" s="23">
        <v>326</v>
      </c>
      <c r="E74" s="8">
        <f t="shared" si="1"/>
        <v>0.68343815513626838</v>
      </c>
    </row>
    <row r="75" spans="1:5">
      <c r="A75" s="14" t="s">
        <v>73</v>
      </c>
      <c r="B75" s="1">
        <v>450</v>
      </c>
      <c r="C75" s="22" t="s">
        <v>73</v>
      </c>
      <c r="D75" s="23">
        <v>361</v>
      </c>
      <c r="E75" s="8">
        <f t="shared" si="1"/>
        <v>0.80222222222222217</v>
      </c>
    </row>
    <row r="76" spans="1:5" ht="25.5">
      <c r="A76" s="14" t="s">
        <v>74</v>
      </c>
      <c r="B76" s="1">
        <v>150</v>
      </c>
      <c r="C76" s="22" t="s">
        <v>74</v>
      </c>
      <c r="D76" s="23">
        <v>162</v>
      </c>
      <c r="E76" s="8">
        <f t="shared" si="1"/>
        <v>1.08</v>
      </c>
    </row>
    <row r="77" spans="1:5">
      <c r="A77" s="14" t="s">
        <v>75</v>
      </c>
      <c r="B77" s="1">
        <v>570</v>
      </c>
      <c r="C77" s="22" t="s">
        <v>75</v>
      </c>
      <c r="D77" s="23">
        <v>345</v>
      </c>
      <c r="E77" s="8">
        <f t="shared" si="1"/>
        <v>0.60526315789473684</v>
      </c>
    </row>
    <row r="78" spans="1:5">
      <c r="A78" s="14" t="s">
        <v>76</v>
      </c>
      <c r="B78" s="1">
        <v>257</v>
      </c>
      <c r="C78" s="22" t="s">
        <v>76</v>
      </c>
      <c r="D78" s="23">
        <v>189</v>
      </c>
      <c r="E78" s="8">
        <f t="shared" si="1"/>
        <v>0.7354085603112841</v>
      </c>
    </row>
    <row r="79" spans="1:5">
      <c r="A79" s="14" t="s">
        <v>77</v>
      </c>
      <c r="B79" s="1">
        <v>5092</v>
      </c>
      <c r="C79" s="22" t="s">
        <v>77</v>
      </c>
      <c r="D79" s="23">
        <v>2396</v>
      </c>
      <c r="E79" s="8">
        <f t="shared" si="1"/>
        <v>0.47054202670856243</v>
      </c>
    </row>
    <row r="80" spans="1:5">
      <c r="A80" s="14" t="s">
        <v>78</v>
      </c>
      <c r="B80" s="1">
        <v>91</v>
      </c>
      <c r="C80" s="22" t="s">
        <v>78</v>
      </c>
      <c r="D80" s="23">
        <v>46</v>
      </c>
      <c r="E80" s="8">
        <f t="shared" si="1"/>
        <v>0.50549450549450547</v>
      </c>
    </row>
    <row r="81" spans="1:5">
      <c r="A81" s="14" t="s">
        <v>79</v>
      </c>
      <c r="B81" s="1">
        <v>1975</v>
      </c>
      <c r="C81" s="22" t="s">
        <v>79</v>
      </c>
      <c r="D81" s="23">
        <v>1891</v>
      </c>
      <c r="E81" s="8">
        <f t="shared" si="1"/>
        <v>0.9574683544303797</v>
      </c>
    </row>
    <row r="82" spans="1:5">
      <c r="A82" s="14" t="s">
        <v>80</v>
      </c>
      <c r="B82" s="1">
        <v>233</v>
      </c>
      <c r="C82" s="22" t="s">
        <v>80</v>
      </c>
      <c r="D82" s="23">
        <v>112</v>
      </c>
      <c r="E82" s="8">
        <f t="shared" si="1"/>
        <v>0.48068669527896996</v>
      </c>
    </row>
    <row r="83" spans="1:5">
      <c r="A83" s="14" t="s">
        <v>81</v>
      </c>
      <c r="B83" s="1">
        <v>12126</v>
      </c>
      <c r="C83" s="22" t="s">
        <v>81</v>
      </c>
      <c r="D83" s="23">
        <f>7239+176</f>
        <v>7415</v>
      </c>
      <c r="E83" s="8">
        <f t="shared" si="1"/>
        <v>0.61149595909615706</v>
      </c>
    </row>
    <row r="84" spans="1:5">
      <c r="A84" s="14" t="s">
        <v>82</v>
      </c>
      <c r="B84" s="1">
        <v>196</v>
      </c>
      <c r="C84" s="22" t="s">
        <v>82</v>
      </c>
      <c r="D84" s="23">
        <v>92</v>
      </c>
      <c r="E84" s="8">
        <f t="shared" si="1"/>
        <v>0.46938775510204084</v>
      </c>
    </row>
    <row r="85" spans="1:5">
      <c r="A85" s="14" t="s">
        <v>83</v>
      </c>
      <c r="B85" s="1">
        <v>1877</v>
      </c>
      <c r="C85" s="22" t="s">
        <v>83</v>
      </c>
      <c r="D85" s="23">
        <v>1399</v>
      </c>
      <c r="E85" s="8">
        <f t="shared" si="1"/>
        <v>0.745338305807139</v>
      </c>
    </row>
    <row r="86" spans="1:5">
      <c r="A86" s="14" t="s">
        <v>84</v>
      </c>
      <c r="B86" s="1">
        <v>40</v>
      </c>
      <c r="C86" s="22" t="s">
        <v>84</v>
      </c>
      <c r="D86" s="23">
        <v>40</v>
      </c>
      <c r="E86" s="8">
        <f t="shared" si="1"/>
        <v>1</v>
      </c>
    </row>
    <row r="87" spans="1:5">
      <c r="A87" s="14" t="s">
        <v>85</v>
      </c>
      <c r="B87" s="1">
        <v>76</v>
      </c>
      <c r="C87" s="22" t="s">
        <v>85</v>
      </c>
      <c r="D87" s="23">
        <v>44</v>
      </c>
      <c r="E87" s="8">
        <f t="shared" si="1"/>
        <v>0.57894736842105265</v>
      </c>
    </row>
    <row r="88" spans="1:5">
      <c r="A88" s="14" t="s">
        <v>86</v>
      </c>
      <c r="B88" s="1">
        <v>217</v>
      </c>
      <c r="C88" s="22" t="s">
        <v>86</v>
      </c>
      <c r="D88" s="23">
        <f>66+53</f>
        <v>119</v>
      </c>
      <c r="E88" s="8">
        <f t="shared" si="1"/>
        <v>0.54838709677419351</v>
      </c>
    </row>
    <row r="89" spans="1:5">
      <c r="A89" s="14" t="s">
        <v>87</v>
      </c>
      <c r="B89" s="1">
        <v>781</v>
      </c>
      <c r="C89" s="22" t="s">
        <v>87</v>
      </c>
      <c r="D89" s="23">
        <v>400</v>
      </c>
      <c r="E89" s="8">
        <f t="shared" si="1"/>
        <v>0.51216389244558258</v>
      </c>
    </row>
    <row r="90" spans="1:5">
      <c r="A90" s="14" t="s">
        <v>88</v>
      </c>
      <c r="B90" s="1">
        <v>3796</v>
      </c>
      <c r="C90" s="22" t="s">
        <v>88</v>
      </c>
      <c r="D90" s="23">
        <f>1938+166</f>
        <v>2104</v>
      </c>
      <c r="E90" s="8">
        <f t="shared" si="1"/>
        <v>0.55426765015806112</v>
      </c>
    </row>
    <row r="91" spans="1:5">
      <c r="A91" s="14" t="s">
        <v>89</v>
      </c>
      <c r="B91" s="1">
        <v>354</v>
      </c>
      <c r="C91" s="22" t="s">
        <v>89</v>
      </c>
      <c r="D91" s="23">
        <v>231</v>
      </c>
      <c r="E91" s="8">
        <f t="shared" si="1"/>
        <v>0.65254237288135597</v>
      </c>
    </row>
    <row r="92" spans="1:5">
      <c r="A92" s="14" t="s">
        <v>90</v>
      </c>
      <c r="B92" s="1">
        <v>320</v>
      </c>
      <c r="C92" s="22" t="s">
        <v>90</v>
      </c>
      <c r="D92" s="23">
        <v>204</v>
      </c>
      <c r="E92" s="8">
        <f t="shared" si="1"/>
        <v>0.63749999999999996</v>
      </c>
    </row>
    <row r="93" spans="1:5">
      <c r="A93" s="14" t="s">
        <v>91</v>
      </c>
      <c r="B93" s="1">
        <v>43</v>
      </c>
      <c r="C93" s="22" t="s">
        <v>91</v>
      </c>
      <c r="D93" s="23">
        <v>41</v>
      </c>
      <c r="E93" s="8">
        <f t="shared" si="1"/>
        <v>0.95348837209302328</v>
      </c>
    </row>
    <row r="94" spans="1:5" ht="25.5">
      <c r="A94" s="14" t="s">
        <v>92</v>
      </c>
      <c r="B94" s="1">
        <v>235</v>
      </c>
      <c r="C94" s="22" t="s">
        <v>92</v>
      </c>
      <c r="D94" s="23">
        <v>239</v>
      </c>
      <c r="E94" s="8">
        <f t="shared" si="1"/>
        <v>1.0170212765957447</v>
      </c>
    </row>
    <row r="95" spans="1:5">
      <c r="A95" s="14" t="s">
        <v>93</v>
      </c>
      <c r="B95" s="1">
        <v>209</v>
      </c>
      <c r="C95" s="22" t="s">
        <v>93</v>
      </c>
      <c r="D95" s="23">
        <v>166</v>
      </c>
      <c r="E95" s="8">
        <f t="shared" si="1"/>
        <v>0.79425837320574166</v>
      </c>
    </row>
    <row r="96" spans="1:5">
      <c r="A96" s="14" t="s">
        <v>93</v>
      </c>
      <c r="B96" s="1">
        <v>411</v>
      </c>
      <c r="C96" s="22" t="s">
        <v>93</v>
      </c>
      <c r="D96" s="23">
        <v>190</v>
      </c>
      <c r="E96" s="8">
        <f t="shared" si="1"/>
        <v>0.46228710462287104</v>
      </c>
    </row>
    <row r="97" spans="1:5">
      <c r="A97" s="14" t="s">
        <v>94</v>
      </c>
      <c r="B97" s="1">
        <v>2199</v>
      </c>
      <c r="C97" s="22" t="s">
        <v>94</v>
      </c>
      <c r="D97" s="23">
        <v>2082</v>
      </c>
      <c r="E97" s="8">
        <f t="shared" si="1"/>
        <v>0.94679399727148705</v>
      </c>
    </row>
    <row r="98" spans="1:5">
      <c r="A98" s="14" t="s">
        <v>95</v>
      </c>
      <c r="B98" s="1">
        <v>126</v>
      </c>
      <c r="C98" s="22" t="s">
        <v>95</v>
      </c>
      <c r="D98" s="23">
        <v>121</v>
      </c>
      <c r="E98" s="8">
        <f t="shared" si="1"/>
        <v>0.96031746031746035</v>
      </c>
    </row>
    <row r="99" spans="1:5">
      <c r="A99" s="14" t="s">
        <v>96</v>
      </c>
      <c r="B99" s="1">
        <v>10317</v>
      </c>
      <c r="C99" s="22" t="s">
        <v>96</v>
      </c>
      <c r="D99" s="23">
        <f>3875+482</f>
        <v>4357</v>
      </c>
      <c r="E99" s="8">
        <f t="shared" si="1"/>
        <v>0.42231268779684017</v>
      </c>
    </row>
    <row r="100" spans="1:5">
      <c r="A100" s="14" t="s">
        <v>97</v>
      </c>
      <c r="B100" s="1">
        <v>561</v>
      </c>
      <c r="C100" s="22" t="s">
        <v>97</v>
      </c>
      <c r="D100" s="23">
        <v>501</v>
      </c>
      <c r="E100" s="8">
        <f t="shared" si="1"/>
        <v>0.89304812834224601</v>
      </c>
    </row>
    <row r="101" spans="1:5">
      <c r="A101" s="14" t="s">
        <v>98</v>
      </c>
      <c r="B101" s="1">
        <v>64</v>
      </c>
      <c r="C101" s="22" t="s">
        <v>98</v>
      </c>
      <c r="D101" s="23">
        <v>45</v>
      </c>
      <c r="E101" s="8">
        <f t="shared" si="1"/>
        <v>0.703125</v>
      </c>
    </row>
    <row r="102" spans="1:5">
      <c r="A102" s="14" t="s">
        <v>99</v>
      </c>
      <c r="B102" s="1">
        <v>382</v>
      </c>
      <c r="C102" s="22" t="s">
        <v>99</v>
      </c>
      <c r="D102" s="23">
        <v>199</v>
      </c>
      <c r="E102" s="8">
        <f t="shared" si="1"/>
        <v>0.52094240837696337</v>
      </c>
    </row>
    <row r="103" spans="1:5">
      <c r="A103" s="14" t="s">
        <v>100</v>
      </c>
      <c r="B103" s="1">
        <v>258</v>
      </c>
      <c r="C103" s="22" t="s">
        <v>100</v>
      </c>
      <c r="D103" s="23">
        <v>168</v>
      </c>
      <c r="E103" s="8">
        <f t="shared" si="1"/>
        <v>0.65116279069767447</v>
      </c>
    </row>
    <row r="104" spans="1:5">
      <c r="A104" s="14" t="s">
        <v>101</v>
      </c>
      <c r="B104" s="1">
        <v>139</v>
      </c>
      <c r="C104" s="22" t="s">
        <v>101</v>
      </c>
      <c r="D104" s="23">
        <v>101</v>
      </c>
      <c r="E104" s="8">
        <f t="shared" si="1"/>
        <v>0.72661870503597126</v>
      </c>
    </row>
    <row r="105" spans="1:5">
      <c r="A105" s="14" t="s">
        <v>102</v>
      </c>
      <c r="B105" s="1">
        <v>369</v>
      </c>
      <c r="C105" s="22" t="s">
        <v>102</v>
      </c>
      <c r="D105" s="23">
        <v>191</v>
      </c>
      <c r="E105" s="8">
        <f t="shared" si="1"/>
        <v>0.51761517615176156</v>
      </c>
    </row>
    <row r="106" spans="1:5">
      <c r="A106" s="14" t="s">
        <v>103</v>
      </c>
      <c r="B106" s="1">
        <v>587</v>
      </c>
      <c r="C106" s="22" t="s">
        <v>103</v>
      </c>
      <c r="D106" s="23">
        <v>357</v>
      </c>
      <c r="E106" s="8">
        <f t="shared" si="1"/>
        <v>0.60817717206132882</v>
      </c>
    </row>
    <row r="107" spans="1:5">
      <c r="A107" s="14" t="s">
        <v>104</v>
      </c>
      <c r="B107" s="1">
        <v>282</v>
      </c>
      <c r="C107" s="22" t="s">
        <v>104</v>
      </c>
      <c r="D107" s="23">
        <v>173</v>
      </c>
      <c r="E107" s="8">
        <f t="shared" si="1"/>
        <v>0.61347517730496459</v>
      </c>
    </row>
    <row r="108" spans="1:5">
      <c r="A108" s="14" t="s">
        <v>105</v>
      </c>
      <c r="B108" s="1">
        <v>12</v>
      </c>
      <c r="C108" s="22" t="s">
        <v>105</v>
      </c>
      <c r="D108" s="23">
        <v>23</v>
      </c>
      <c r="E108" s="8">
        <f t="shared" si="1"/>
        <v>1.9166666666666667</v>
      </c>
    </row>
    <row r="109" spans="1:5">
      <c r="A109" s="14" t="s">
        <v>106</v>
      </c>
      <c r="B109" s="1">
        <v>29</v>
      </c>
      <c r="C109" s="22" t="s">
        <v>106</v>
      </c>
      <c r="D109" s="23">
        <v>16</v>
      </c>
      <c r="E109" s="8">
        <f t="shared" si="1"/>
        <v>0.55172413793103448</v>
      </c>
    </row>
    <row r="110" spans="1:5">
      <c r="A110" s="14" t="s">
        <v>107</v>
      </c>
      <c r="B110" s="1">
        <v>187</v>
      </c>
      <c r="C110" s="22" t="s">
        <v>107</v>
      </c>
      <c r="D110" s="23">
        <v>96</v>
      </c>
      <c r="E110" s="8">
        <f t="shared" si="1"/>
        <v>0.5133689839572193</v>
      </c>
    </row>
    <row r="111" spans="1:5">
      <c r="A111" s="14" t="s">
        <v>108</v>
      </c>
      <c r="B111" s="1">
        <v>130</v>
      </c>
      <c r="C111" s="22" t="s">
        <v>108</v>
      </c>
      <c r="D111" s="23">
        <v>26</v>
      </c>
      <c r="E111" s="8">
        <f t="shared" si="1"/>
        <v>0.2</v>
      </c>
    </row>
    <row r="112" spans="1:5">
      <c r="A112" s="14" t="s">
        <v>109</v>
      </c>
      <c r="B112" s="1">
        <v>938</v>
      </c>
      <c r="C112" s="22" t="s">
        <v>109</v>
      </c>
      <c r="D112" s="23">
        <v>330</v>
      </c>
      <c r="E112" s="8">
        <f t="shared" si="1"/>
        <v>0.35181236673773986</v>
      </c>
    </row>
    <row r="113" spans="1:5">
      <c r="A113" s="14" t="s">
        <v>110</v>
      </c>
      <c r="B113" s="1">
        <v>3</v>
      </c>
      <c r="C113" s="22" t="s">
        <v>110</v>
      </c>
      <c r="D113" s="23">
        <v>3</v>
      </c>
      <c r="E113" s="8">
        <f t="shared" si="1"/>
        <v>1</v>
      </c>
    </row>
    <row r="114" spans="1:5">
      <c r="A114" s="14" t="s">
        <v>111</v>
      </c>
      <c r="B114" s="1">
        <v>214</v>
      </c>
      <c r="C114" s="22" t="s">
        <v>111</v>
      </c>
      <c r="D114" s="23">
        <v>97</v>
      </c>
      <c r="E114" s="8">
        <f t="shared" si="1"/>
        <v>0.45327102803738317</v>
      </c>
    </row>
    <row r="115" spans="1:5">
      <c r="A115" s="14" t="s">
        <v>112</v>
      </c>
      <c r="B115" s="1">
        <v>391</v>
      </c>
      <c r="C115" s="22" t="s">
        <v>112</v>
      </c>
      <c r="D115" s="23">
        <v>253</v>
      </c>
      <c r="E115" s="8">
        <f t="shared" si="1"/>
        <v>0.6470588235294118</v>
      </c>
    </row>
    <row r="116" spans="1:5">
      <c r="A116" s="14" t="s">
        <v>113</v>
      </c>
      <c r="B116" s="1">
        <v>1106</v>
      </c>
      <c r="C116" s="22" t="s">
        <v>113</v>
      </c>
      <c r="D116" s="23">
        <v>559</v>
      </c>
      <c r="E116" s="8">
        <f t="shared" si="1"/>
        <v>0.50542495479204341</v>
      </c>
    </row>
    <row r="117" spans="1:5">
      <c r="A117" s="14" t="s">
        <v>114</v>
      </c>
      <c r="B117" s="1">
        <v>223</v>
      </c>
      <c r="C117" s="22" t="s">
        <v>114</v>
      </c>
      <c r="D117" s="23">
        <v>69</v>
      </c>
      <c r="E117" s="8">
        <f t="shared" si="1"/>
        <v>0.3094170403587444</v>
      </c>
    </row>
    <row r="118" spans="1:5">
      <c r="A118" s="14" t="s">
        <v>115</v>
      </c>
      <c r="B118" s="1">
        <v>71</v>
      </c>
      <c r="C118" s="22" t="s">
        <v>115</v>
      </c>
      <c r="D118" s="23">
        <v>45</v>
      </c>
      <c r="E118" s="8">
        <f t="shared" si="1"/>
        <v>0.63380281690140849</v>
      </c>
    </row>
    <row r="119" spans="1:5">
      <c r="A119" s="14" t="s">
        <v>116</v>
      </c>
      <c r="B119" s="1">
        <v>1036</v>
      </c>
      <c r="C119" s="22" t="s">
        <v>116</v>
      </c>
      <c r="D119" s="23">
        <v>472</v>
      </c>
      <c r="E119" s="8">
        <f t="shared" si="1"/>
        <v>0.45559845559845558</v>
      </c>
    </row>
    <row r="120" spans="1:5">
      <c r="A120" s="14" t="s">
        <v>117</v>
      </c>
      <c r="B120" s="1">
        <v>206</v>
      </c>
      <c r="C120" s="22" t="s">
        <v>117</v>
      </c>
      <c r="D120" s="23">
        <v>95</v>
      </c>
      <c r="E120" s="8">
        <f t="shared" si="1"/>
        <v>0.46116504854368934</v>
      </c>
    </row>
    <row r="121" spans="1:5">
      <c r="A121" s="14" t="s">
        <v>118</v>
      </c>
      <c r="B121" s="1">
        <v>388</v>
      </c>
      <c r="C121" s="22" t="s">
        <v>118</v>
      </c>
      <c r="D121" s="23">
        <v>193</v>
      </c>
      <c r="E121" s="8">
        <f t="shared" si="1"/>
        <v>0.49742268041237114</v>
      </c>
    </row>
    <row r="122" spans="1:5">
      <c r="A122" s="14" t="s">
        <v>119</v>
      </c>
      <c r="B122" s="1">
        <v>584</v>
      </c>
      <c r="C122" s="22" t="s">
        <v>119</v>
      </c>
      <c r="D122" s="23">
        <v>315</v>
      </c>
      <c r="E122" s="8">
        <f t="shared" si="1"/>
        <v>0.53938356164383561</v>
      </c>
    </row>
    <row r="123" spans="1:5">
      <c r="A123" s="14" t="s">
        <v>120</v>
      </c>
      <c r="B123" s="1">
        <v>445</v>
      </c>
      <c r="C123" s="22" t="s">
        <v>120</v>
      </c>
      <c r="D123" s="23">
        <v>239</v>
      </c>
      <c r="E123" s="8">
        <f t="shared" si="1"/>
        <v>0.53707865168539326</v>
      </c>
    </row>
    <row r="124" spans="1:5" ht="25.5">
      <c r="A124" s="14" t="s">
        <v>121</v>
      </c>
      <c r="B124" s="1">
        <v>14</v>
      </c>
      <c r="C124" s="22" t="s">
        <v>121</v>
      </c>
      <c r="D124" s="23">
        <v>63</v>
      </c>
      <c r="E124" s="8">
        <f t="shared" si="1"/>
        <v>4.5</v>
      </c>
    </row>
    <row r="125" spans="1:5">
      <c r="A125" s="14" t="s">
        <v>122</v>
      </c>
      <c r="B125" s="1">
        <v>50</v>
      </c>
      <c r="C125" s="22" t="s">
        <v>122</v>
      </c>
      <c r="D125" s="23">
        <v>59</v>
      </c>
      <c r="E125" s="8">
        <f t="shared" si="1"/>
        <v>1.18</v>
      </c>
    </row>
    <row r="126" spans="1:5">
      <c r="A126" s="14" t="s">
        <v>123</v>
      </c>
      <c r="B126" s="1">
        <v>2</v>
      </c>
      <c r="C126" s="22" t="s">
        <v>123</v>
      </c>
      <c r="D126" s="23">
        <v>3</v>
      </c>
      <c r="E126" s="8">
        <f t="shared" si="1"/>
        <v>1.5</v>
      </c>
    </row>
    <row r="127" spans="1:5">
      <c r="A127" s="14" t="s">
        <v>124</v>
      </c>
      <c r="B127" s="1">
        <v>26</v>
      </c>
      <c r="C127" s="22" t="s">
        <v>124</v>
      </c>
      <c r="D127" s="23">
        <v>45</v>
      </c>
      <c r="E127" s="8">
        <f t="shared" si="1"/>
        <v>1.7307692307692308</v>
      </c>
    </row>
    <row r="128" spans="1:5">
      <c r="A128" s="14" t="s">
        <v>125</v>
      </c>
      <c r="B128" s="1">
        <v>384</v>
      </c>
      <c r="C128" s="22" t="s">
        <v>125</v>
      </c>
      <c r="D128" s="23">
        <v>349</v>
      </c>
      <c r="E128" s="8">
        <f t="shared" si="1"/>
        <v>0.90885416666666663</v>
      </c>
    </row>
    <row r="129" spans="1:5">
      <c r="A129" s="14" t="s">
        <v>126</v>
      </c>
      <c r="B129" s="1">
        <v>647</v>
      </c>
      <c r="C129" s="22" t="s">
        <v>126</v>
      </c>
      <c r="D129" s="23">
        <v>462</v>
      </c>
      <c r="E129" s="8">
        <f t="shared" si="1"/>
        <v>0.71406491499227198</v>
      </c>
    </row>
    <row r="130" spans="1:5" ht="25.5">
      <c r="A130" s="14" t="s">
        <v>127</v>
      </c>
      <c r="B130" s="1">
        <v>52</v>
      </c>
      <c r="C130" s="22" t="s">
        <v>127</v>
      </c>
      <c r="D130" s="23">
        <v>51</v>
      </c>
      <c r="E130" s="8">
        <f t="shared" si="1"/>
        <v>0.98076923076923073</v>
      </c>
    </row>
    <row r="131" spans="1:5" ht="25.5">
      <c r="A131" s="14" t="s">
        <v>128</v>
      </c>
      <c r="B131" s="1">
        <v>23</v>
      </c>
      <c r="C131" s="22" t="s">
        <v>128</v>
      </c>
      <c r="D131" s="23">
        <v>24</v>
      </c>
      <c r="E131" s="8">
        <f t="shared" ref="E131:E194" si="2">(D131/B131)</f>
        <v>1.0434782608695652</v>
      </c>
    </row>
    <row r="132" spans="1:5">
      <c r="A132" s="14" t="s">
        <v>129</v>
      </c>
      <c r="B132" s="1">
        <v>396</v>
      </c>
      <c r="C132" s="22" t="s">
        <v>129</v>
      </c>
      <c r="D132" s="23">
        <v>228</v>
      </c>
      <c r="E132" s="8">
        <f t="shared" si="2"/>
        <v>0.5757575757575758</v>
      </c>
    </row>
    <row r="133" spans="1:5">
      <c r="A133" s="14" t="s">
        <v>130</v>
      </c>
      <c r="B133" s="1">
        <v>6053</v>
      </c>
      <c r="C133" s="22" t="s">
        <v>130</v>
      </c>
      <c r="D133" s="23">
        <f>2555+546</f>
        <v>3101</v>
      </c>
      <c r="E133" s="8">
        <f t="shared" si="2"/>
        <v>0.51230794647282341</v>
      </c>
    </row>
    <row r="134" spans="1:5">
      <c r="A134" s="14" t="s">
        <v>131</v>
      </c>
      <c r="B134" s="1">
        <v>772</v>
      </c>
      <c r="C134" s="22" t="s">
        <v>131</v>
      </c>
      <c r="D134" s="23">
        <f>674+56</f>
        <v>730</v>
      </c>
      <c r="E134" s="8">
        <f t="shared" si="2"/>
        <v>0.94559585492227982</v>
      </c>
    </row>
    <row r="135" spans="1:5">
      <c r="A135" s="14" t="s">
        <v>132</v>
      </c>
      <c r="B135" s="1">
        <v>173</v>
      </c>
      <c r="C135" s="22" t="s">
        <v>132</v>
      </c>
      <c r="D135" s="23">
        <v>89</v>
      </c>
      <c r="E135" s="8">
        <f t="shared" si="2"/>
        <v>0.51445086705202314</v>
      </c>
    </row>
    <row r="136" spans="1:5">
      <c r="A136" s="14" t="s">
        <v>133</v>
      </c>
      <c r="B136" s="1">
        <v>2259</v>
      </c>
      <c r="C136" s="22" t="s">
        <v>133</v>
      </c>
      <c r="D136" s="23">
        <v>1186</v>
      </c>
      <c r="E136" s="8">
        <f t="shared" si="2"/>
        <v>0.52501106684373622</v>
      </c>
    </row>
    <row r="137" spans="1:5">
      <c r="A137" s="14" t="s">
        <v>134</v>
      </c>
      <c r="B137" s="1">
        <v>801</v>
      </c>
      <c r="C137" s="22" t="s">
        <v>134</v>
      </c>
      <c r="D137" s="23">
        <v>407</v>
      </c>
      <c r="E137" s="8">
        <f t="shared" si="2"/>
        <v>0.50811485642946319</v>
      </c>
    </row>
    <row r="138" spans="1:5">
      <c r="A138" s="14" t="s">
        <v>135</v>
      </c>
      <c r="B138" s="1">
        <v>1015</v>
      </c>
      <c r="C138" s="22" t="s">
        <v>135</v>
      </c>
      <c r="D138" s="23">
        <v>452</v>
      </c>
      <c r="E138" s="8">
        <f t="shared" si="2"/>
        <v>0.44532019704433495</v>
      </c>
    </row>
    <row r="139" spans="1:5">
      <c r="A139" s="14" t="s">
        <v>136</v>
      </c>
      <c r="B139" s="1">
        <v>302</v>
      </c>
      <c r="C139" s="22" t="s">
        <v>136</v>
      </c>
      <c r="D139" s="23">
        <v>227</v>
      </c>
      <c r="E139" s="8">
        <f t="shared" si="2"/>
        <v>0.7516556291390728</v>
      </c>
    </row>
    <row r="140" spans="1:5">
      <c r="A140" s="14" t="s">
        <v>137</v>
      </c>
      <c r="B140" s="1">
        <v>104</v>
      </c>
      <c r="C140" s="22" t="s">
        <v>137</v>
      </c>
      <c r="D140" s="23">
        <v>56</v>
      </c>
      <c r="E140" s="8">
        <f t="shared" si="2"/>
        <v>0.53846153846153844</v>
      </c>
    </row>
    <row r="141" spans="1:5">
      <c r="A141" s="14" t="s">
        <v>138</v>
      </c>
      <c r="B141" s="1">
        <v>128</v>
      </c>
      <c r="C141" s="22" t="s">
        <v>138</v>
      </c>
      <c r="D141" s="23">
        <v>89</v>
      </c>
      <c r="E141" s="8">
        <f t="shared" si="2"/>
        <v>0.6953125</v>
      </c>
    </row>
    <row r="142" spans="1:5">
      <c r="A142" s="14" t="s">
        <v>139</v>
      </c>
      <c r="B142" s="1">
        <v>197</v>
      </c>
      <c r="C142" s="22" t="s">
        <v>139</v>
      </c>
      <c r="D142" s="23">
        <v>93</v>
      </c>
      <c r="E142" s="8">
        <f t="shared" si="2"/>
        <v>0.4720812182741117</v>
      </c>
    </row>
    <row r="143" spans="1:5">
      <c r="A143" s="14" t="s">
        <v>140</v>
      </c>
      <c r="B143" s="1">
        <v>85</v>
      </c>
      <c r="C143" s="22" t="s">
        <v>140</v>
      </c>
      <c r="D143" s="23">
        <v>79</v>
      </c>
      <c r="E143" s="8">
        <f t="shared" si="2"/>
        <v>0.92941176470588238</v>
      </c>
    </row>
    <row r="144" spans="1:5">
      <c r="A144" s="14" t="s">
        <v>141</v>
      </c>
      <c r="B144" s="1">
        <v>56</v>
      </c>
      <c r="C144" s="22" t="s">
        <v>141</v>
      </c>
      <c r="D144" s="23">
        <v>56</v>
      </c>
      <c r="E144" s="8">
        <f t="shared" si="2"/>
        <v>1</v>
      </c>
    </row>
    <row r="145" spans="1:5" ht="25.5">
      <c r="A145" s="14" t="s">
        <v>142</v>
      </c>
      <c r="B145" s="1">
        <v>262</v>
      </c>
      <c r="C145" s="22" t="s">
        <v>142</v>
      </c>
      <c r="D145" s="23">
        <v>125</v>
      </c>
      <c r="E145" s="8">
        <f t="shared" si="2"/>
        <v>0.47709923664122139</v>
      </c>
    </row>
    <row r="146" spans="1:5">
      <c r="A146" s="14" t="s">
        <v>143</v>
      </c>
      <c r="B146" s="1">
        <v>950</v>
      </c>
      <c r="C146" s="22" t="s">
        <v>143</v>
      </c>
      <c r="D146" s="23">
        <v>525</v>
      </c>
      <c r="E146" s="8">
        <f t="shared" si="2"/>
        <v>0.55263157894736847</v>
      </c>
    </row>
    <row r="147" spans="1:5">
      <c r="A147" s="14" t="s">
        <v>144</v>
      </c>
      <c r="B147" s="1">
        <v>1177</v>
      </c>
      <c r="C147" s="22" t="s">
        <v>144</v>
      </c>
      <c r="D147" s="23">
        <f>605+109</f>
        <v>714</v>
      </c>
      <c r="E147" s="8">
        <f t="shared" si="2"/>
        <v>0.60662701784197115</v>
      </c>
    </row>
    <row r="148" spans="1:5">
      <c r="A148" s="14" t="s">
        <v>145</v>
      </c>
      <c r="B148" s="1">
        <v>1233</v>
      </c>
      <c r="C148" s="22" t="s">
        <v>145</v>
      </c>
      <c r="D148" s="23">
        <v>546</v>
      </c>
      <c r="E148" s="8">
        <f t="shared" si="2"/>
        <v>0.44282238442822386</v>
      </c>
    </row>
    <row r="149" spans="1:5">
      <c r="A149" s="14" t="s">
        <v>146</v>
      </c>
      <c r="B149" s="1">
        <v>34029</v>
      </c>
      <c r="C149" s="22" t="s">
        <v>146</v>
      </c>
      <c r="D149" s="23">
        <v>23744</v>
      </c>
      <c r="E149" s="8">
        <f t="shared" si="2"/>
        <v>0.69775779482206357</v>
      </c>
    </row>
    <row r="150" spans="1:5">
      <c r="A150" s="14" t="s">
        <v>147</v>
      </c>
      <c r="B150" s="1">
        <v>1711</v>
      </c>
      <c r="C150" s="22" t="s">
        <v>147</v>
      </c>
      <c r="D150" s="23">
        <v>1143</v>
      </c>
      <c r="E150" s="8">
        <f t="shared" si="2"/>
        <v>0.66803039158386912</v>
      </c>
    </row>
    <row r="151" spans="1:5">
      <c r="A151" s="14" t="s">
        <v>148</v>
      </c>
      <c r="B151" s="1">
        <v>381</v>
      </c>
      <c r="C151" s="22" t="s">
        <v>148</v>
      </c>
      <c r="D151" s="23">
        <v>205</v>
      </c>
      <c r="E151" s="8">
        <f t="shared" si="2"/>
        <v>0.53805774278215224</v>
      </c>
    </row>
    <row r="152" spans="1:5">
      <c r="A152" s="14" t="s">
        <v>149</v>
      </c>
      <c r="B152" s="1">
        <v>9600</v>
      </c>
      <c r="C152" s="22" t="s">
        <v>149</v>
      </c>
      <c r="D152" s="23">
        <f>5099+70</f>
        <v>5169</v>
      </c>
      <c r="E152" s="8">
        <f t="shared" si="2"/>
        <v>0.53843750000000001</v>
      </c>
    </row>
    <row r="153" spans="1:5">
      <c r="A153" s="14" t="s">
        <v>150</v>
      </c>
      <c r="B153" s="1">
        <v>110</v>
      </c>
      <c r="C153" s="22" t="s">
        <v>150</v>
      </c>
      <c r="D153" s="23">
        <v>107</v>
      </c>
      <c r="E153" s="8">
        <f t="shared" si="2"/>
        <v>0.97272727272727277</v>
      </c>
    </row>
    <row r="154" spans="1:5">
      <c r="A154" s="14" t="s">
        <v>151</v>
      </c>
      <c r="B154" s="1">
        <v>122</v>
      </c>
      <c r="C154" s="22" t="s">
        <v>151</v>
      </c>
      <c r="D154" s="23">
        <v>73</v>
      </c>
      <c r="E154" s="8">
        <f t="shared" si="2"/>
        <v>0.59836065573770492</v>
      </c>
    </row>
    <row r="155" spans="1:5" ht="25.5">
      <c r="A155" s="14" t="s">
        <v>152</v>
      </c>
      <c r="B155" s="1">
        <v>6</v>
      </c>
      <c r="C155" s="22" t="s">
        <v>152</v>
      </c>
      <c r="D155" s="23">
        <v>12</v>
      </c>
      <c r="E155" s="8">
        <f t="shared" si="2"/>
        <v>2</v>
      </c>
    </row>
    <row r="156" spans="1:5">
      <c r="A156" s="14" t="s">
        <v>153</v>
      </c>
      <c r="B156" s="1">
        <v>58</v>
      </c>
      <c r="C156" s="22" t="s">
        <v>153</v>
      </c>
      <c r="D156" s="23">
        <v>34</v>
      </c>
      <c r="E156" s="8">
        <f t="shared" si="2"/>
        <v>0.58620689655172409</v>
      </c>
    </row>
    <row r="157" spans="1:5">
      <c r="A157" s="14" t="s">
        <v>154</v>
      </c>
      <c r="B157" s="1">
        <v>505</v>
      </c>
      <c r="C157" s="22" t="s">
        <v>154</v>
      </c>
      <c r="D157" s="23">
        <v>293</v>
      </c>
      <c r="E157" s="8">
        <f t="shared" si="2"/>
        <v>0.58019801980198016</v>
      </c>
    </row>
    <row r="158" spans="1:5">
      <c r="A158" s="14" t="s">
        <v>155</v>
      </c>
      <c r="B158" s="1">
        <v>639</v>
      </c>
      <c r="C158" s="22" t="s">
        <v>155</v>
      </c>
      <c r="D158" s="23">
        <v>339</v>
      </c>
      <c r="E158" s="8">
        <f t="shared" si="2"/>
        <v>0.53051643192488263</v>
      </c>
    </row>
    <row r="159" spans="1:5">
      <c r="A159" s="14" t="s">
        <v>156</v>
      </c>
      <c r="B159" s="1">
        <v>457</v>
      </c>
      <c r="C159" s="22" t="s">
        <v>156</v>
      </c>
      <c r="D159" s="23">
        <f>258+35</f>
        <v>293</v>
      </c>
      <c r="E159" s="8">
        <f t="shared" si="2"/>
        <v>0.64113785557986869</v>
      </c>
    </row>
    <row r="160" spans="1:5">
      <c r="A160" s="14" t="s">
        <v>157</v>
      </c>
      <c r="B160" s="1">
        <v>1393</v>
      </c>
      <c r="C160" s="22" t="s">
        <v>157</v>
      </c>
      <c r="D160" s="23">
        <v>874</v>
      </c>
      <c r="E160" s="8">
        <f t="shared" si="2"/>
        <v>0.62742282842785357</v>
      </c>
    </row>
    <row r="161" spans="1:5">
      <c r="A161" s="14" t="s">
        <v>158</v>
      </c>
      <c r="B161" s="1">
        <v>179</v>
      </c>
      <c r="C161" s="22" t="s">
        <v>158</v>
      </c>
      <c r="D161" s="23">
        <v>122</v>
      </c>
      <c r="E161" s="8">
        <f t="shared" si="2"/>
        <v>0.68156424581005581</v>
      </c>
    </row>
    <row r="162" spans="1:5">
      <c r="A162" s="14" t="s">
        <v>159</v>
      </c>
      <c r="B162" s="1">
        <v>2855</v>
      </c>
      <c r="C162" s="22" t="s">
        <v>159</v>
      </c>
      <c r="D162" s="23">
        <f>549+539</f>
        <v>1088</v>
      </c>
      <c r="E162" s="8">
        <f t="shared" si="2"/>
        <v>0.3810858143607706</v>
      </c>
    </row>
    <row r="163" spans="1:5">
      <c r="A163" s="14" t="s">
        <v>160</v>
      </c>
      <c r="B163" s="1">
        <v>1523</v>
      </c>
      <c r="C163" s="22" t="s">
        <v>160</v>
      </c>
      <c r="D163" s="23">
        <v>855</v>
      </c>
      <c r="E163" s="8">
        <f t="shared" si="2"/>
        <v>0.56139198949441893</v>
      </c>
    </row>
    <row r="164" spans="1:5" ht="25.5">
      <c r="A164" s="14" t="s">
        <v>161</v>
      </c>
      <c r="B164" s="1">
        <v>368</v>
      </c>
      <c r="C164" s="22" t="s">
        <v>161</v>
      </c>
      <c r="D164" s="23">
        <v>87</v>
      </c>
      <c r="E164" s="8">
        <f t="shared" si="2"/>
        <v>0.23641304347826086</v>
      </c>
    </row>
    <row r="165" spans="1:5">
      <c r="A165" s="14" t="s">
        <v>162</v>
      </c>
      <c r="B165" s="1">
        <v>166</v>
      </c>
      <c r="C165" s="22" t="s">
        <v>162</v>
      </c>
      <c r="D165" s="23">
        <v>101</v>
      </c>
      <c r="E165" s="8">
        <f t="shared" si="2"/>
        <v>0.60843373493975905</v>
      </c>
    </row>
    <row r="166" spans="1:5">
      <c r="A166" s="14" t="s">
        <v>163</v>
      </c>
      <c r="B166" s="1">
        <v>205</v>
      </c>
      <c r="C166" s="22" t="s">
        <v>163</v>
      </c>
      <c r="D166" s="23">
        <v>102</v>
      </c>
      <c r="E166" s="8">
        <f t="shared" si="2"/>
        <v>0.4975609756097561</v>
      </c>
    </row>
    <row r="167" spans="1:5">
      <c r="A167" s="14" t="s">
        <v>164</v>
      </c>
      <c r="B167" s="1">
        <v>31</v>
      </c>
      <c r="C167" s="22" t="s">
        <v>164</v>
      </c>
      <c r="D167" s="23">
        <v>38</v>
      </c>
      <c r="E167" s="8">
        <f t="shared" si="2"/>
        <v>1.2258064516129032</v>
      </c>
    </row>
    <row r="168" spans="1:5">
      <c r="A168" s="14" t="s">
        <v>165</v>
      </c>
      <c r="B168" s="1">
        <v>124</v>
      </c>
      <c r="C168" s="22" t="s">
        <v>165</v>
      </c>
      <c r="D168" s="23">
        <v>61</v>
      </c>
      <c r="E168" s="8">
        <f t="shared" si="2"/>
        <v>0.49193548387096775</v>
      </c>
    </row>
    <row r="169" spans="1:5">
      <c r="A169" s="14" t="s">
        <v>166</v>
      </c>
      <c r="B169" s="1">
        <v>450</v>
      </c>
      <c r="C169" s="22" t="s">
        <v>166</v>
      </c>
      <c r="D169" s="23">
        <f>181+49</f>
        <v>230</v>
      </c>
      <c r="E169" s="8">
        <f t="shared" si="2"/>
        <v>0.51111111111111107</v>
      </c>
    </row>
    <row r="170" spans="1:5">
      <c r="A170" s="14" t="s">
        <v>167</v>
      </c>
      <c r="B170" s="1">
        <v>169</v>
      </c>
      <c r="C170" s="22" t="s">
        <v>167</v>
      </c>
      <c r="D170" s="23">
        <v>132</v>
      </c>
      <c r="E170" s="8">
        <f t="shared" si="2"/>
        <v>0.78106508875739644</v>
      </c>
    </row>
    <row r="171" spans="1:5">
      <c r="A171" s="14" t="s">
        <v>168</v>
      </c>
      <c r="B171" s="1">
        <v>1369</v>
      </c>
      <c r="C171" s="22" t="s">
        <v>168</v>
      </c>
      <c r="D171" s="23">
        <v>671</v>
      </c>
      <c r="E171" s="8">
        <f t="shared" si="2"/>
        <v>0.49013878743608474</v>
      </c>
    </row>
    <row r="172" spans="1:5">
      <c r="A172" s="14" t="s">
        <v>169</v>
      </c>
      <c r="B172" s="1">
        <v>778</v>
      </c>
      <c r="C172" s="22" t="s">
        <v>169</v>
      </c>
      <c r="D172" s="23">
        <v>478</v>
      </c>
      <c r="E172" s="8">
        <f t="shared" si="2"/>
        <v>0.61439588688946012</v>
      </c>
    </row>
    <row r="173" spans="1:5">
      <c r="A173" s="14" t="s">
        <v>170</v>
      </c>
      <c r="B173" s="1">
        <v>2033</v>
      </c>
      <c r="C173" s="22" t="s">
        <v>170</v>
      </c>
      <c r="D173" s="23">
        <v>872</v>
      </c>
      <c r="E173" s="8">
        <f t="shared" si="2"/>
        <v>0.42892277422528285</v>
      </c>
    </row>
    <row r="174" spans="1:5">
      <c r="A174" s="14" t="s">
        <v>171</v>
      </c>
      <c r="B174" s="1">
        <v>439</v>
      </c>
      <c r="C174" s="22" t="s">
        <v>171</v>
      </c>
      <c r="D174" s="23">
        <v>226</v>
      </c>
      <c r="E174" s="8">
        <f t="shared" si="2"/>
        <v>0.51480637813211849</v>
      </c>
    </row>
    <row r="175" spans="1:5">
      <c r="A175" s="14" t="s">
        <v>172</v>
      </c>
      <c r="B175" s="1">
        <v>116</v>
      </c>
      <c r="C175" s="22" t="s">
        <v>172</v>
      </c>
      <c r="D175" s="23">
        <v>72</v>
      </c>
      <c r="E175" s="8">
        <f t="shared" si="2"/>
        <v>0.62068965517241381</v>
      </c>
    </row>
    <row r="176" spans="1:5">
      <c r="A176" s="14" t="s">
        <v>173</v>
      </c>
      <c r="B176" s="1">
        <v>32</v>
      </c>
      <c r="C176" s="22" t="s">
        <v>173</v>
      </c>
      <c r="D176" s="23">
        <v>8</v>
      </c>
      <c r="E176" s="8">
        <f t="shared" si="2"/>
        <v>0.25</v>
      </c>
    </row>
    <row r="177" spans="1:5">
      <c r="A177" s="14" t="s">
        <v>174</v>
      </c>
      <c r="B177" s="1">
        <v>960</v>
      </c>
      <c r="C177" s="22" t="s">
        <v>174</v>
      </c>
      <c r="D177" s="23">
        <v>959</v>
      </c>
      <c r="E177" s="8">
        <f t="shared" si="2"/>
        <v>0.99895833333333328</v>
      </c>
    </row>
    <row r="178" spans="1:5">
      <c r="A178" s="14" t="s">
        <v>175</v>
      </c>
      <c r="B178" s="1">
        <v>193</v>
      </c>
      <c r="C178" s="22" t="s">
        <v>175</v>
      </c>
      <c r="D178" s="23">
        <v>164</v>
      </c>
      <c r="E178" s="8">
        <f t="shared" si="2"/>
        <v>0.84974093264248707</v>
      </c>
    </row>
    <row r="179" spans="1:5">
      <c r="A179" s="14" t="s">
        <v>176</v>
      </c>
      <c r="B179" s="1">
        <v>259</v>
      </c>
      <c r="C179" s="22" t="s">
        <v>176</v>
      </c>
      <c r="D179" s="23">
        <v>81</v>
      </c>
      <c r="E179" s="8">
        <f t="shared" si="2"/>
        <v>0.31274131274131273</v>
      </c>
    </row>
    <row r="180" spans="1:5">
      <c r="A180" s="14" t="s">
        <v>177</v>
      </c>
      <c r="B180" s="1">
        <v>558</v>
      </c>
      <c r="C180" s="22" t="s">
        <v>177</v>
      </c>
      <c r="D180" s="23">
        <v>285</v>
      </c>
      <c r="E180" s="8">
        <f t="shared" si="2"/>
        <v>0.510752688172043</v>
      </c>
    </row>
    <row r="181" spans="1:5">
      <c r="A181" s="14" t="s">
        <v>178</v>
      </c>
      <c r="B181" s="1">
        <v>5175</v>
      </c>
      <c r="C181" s="22" t="s">
        <v>178</v>
      </c>
      <c r="D181" s="23">
        <v>4050</v>
      </c>
      <c r="E181" s="8">
        <f t="shared" si="2"/>
        <v>0.78260869565217395</v>
      </c>
    </row>
    <row r="182" spans="1:5">
      <c r="A182" s="14" t="s">
        <v>179</v>
      </c>
      <c r="B182" s="1">
        <v>1998</v>
      </c>
      <c r="C182" s="22" t="s">
        <v>179</v>
      </c>
      <c r="D182" s="23">
        <f>831+199</f>
        <v>1030</v>
      </c>
      <c r="E182" s="8">
        <f t="shared" si="2"/>
        <v>0.51551551551551555</v>
      </c>
    </row>
    <row r="183" spans="1:5">
      <c r="A183" s="14" t="s">
        <v>180</v>
      </c>
      <c r="B183" s="1">
        <v>392</v>
      </c>
      <c r="C183" s="22" t="s">
        <v>180</v>
      </c>
      <c r="D183" s="23">
        <v>225</v>
      </c>
      <c r="E183" s="8">
        <f t="shared" si="2"/>
        <v>0.57397959183673475</v>
      </c>
    </row>
    <row r="184" spans="1:5">
      <c r="A184" s="14" t="s">
        <v>181</v>
      </c>
      <c r="B184" s="1">
        <v>1572</v>
      </c>
      <c r="C184" s="22" t="s">
        <v>181</v>
      </c>
      <c r="D184" s="23">
        <v>1118</v>
      </c>
      <c r="E184" s="8">
        <f t="shared" si="2"/>
        <v>0.71119592875318061</v>
      </c>
    </row>
    <row r="185" spans="1:5">
      <c r="A185" s="14" t="s">
        <v>182</v>
      </c>
      <c r="B185" s="1">
        <v>12736</v>
      </c>
      <c r="C185" s="22" t="s">
        <v>182</v>
      </c>
      <c r="D185" s="23">
        <f>3895+65</f>
        <v>3960</v>
      </c>
      <c r="E185" s="8">
        <f t="shared" si="2"/>
        <v>0.310929648241206</v>
      </c>
    </row>
    <row r="186" spans="1:5">
      <c r="A186" s="14" t="s">
        <v>183</v>
      </c>
      <c r="B186" s="1">
        <v>1153</v>
      </c>
      <c r="C186" s="22" t="s">
        <v>183</v>
      </c>
      <c r="D186" s="23">
        <f>486+98</f>
        <v>584</v>
      </c>
      <c r="E186" s="8">
        <f t="shared" si="2"/>
        <v>0.50650477016478757</v>
      </c>
    </row>
    <row r="187" spans="1:5">
      <c r="A187" s="14" t="s">
        <v>184</v>
      </c>
      <c r="B187" s="1">
        <v>16</v>
      </c>
      <c r="C187" s="22" t="s">
        <v>184</v>
      </c>
      <c r="D187" s="23">
        <v>16</v>
      </c>
      <c r="E187" s="8">
        <f t="shared" si="2"/>
        <v>1</v>
      </c>
    </row>
    <row r="188" spans="1:5">
      <c r="A188" s="14" t="s">
        <v>185</v>
      </c>
      <c r="B188" s="1">
        <v>2322</v>
      </c>
      <c r="C188" s="22" t="s">
        <v>185</v>
      </c>
      <c r="D188" s="23">
        <v>884</v>
      </c>
      <c r="E188" s="8">
        <f t="shared" si="2"/>
        <v>0.38070628768303189</v>
      </c>
    </row>
    <row r="189" spans="1:5" ht="25.5">
      <c r="A189" s="14" t="s">
        <v>186</v>
      </c>
      <c r="B189" s="1">
        <v>22</v>
      </c>
      <c r="C189" s="22" t="s">
        <v>186</v>
      </c>
      <c r="D189" s="23">
        <v>22</v>
      </c>
      <c r="E189" s="8">
        <f t="shared" si="2"/>
        <v>1</v>
      </c>
    </row>
    <row r="190" spans="1:5">
      <c r="A190" s="14" t="s">
        <v>187</v>
      </c>
      <c r="B190" s="1">
        <v>188</v>
      </c>
      <c r="C190" s="22" t="s">
        <v>187</v>
      </c>
      <c r="D190" s="23">
        <f>42+48</f>
        <v>90</v>
      </c>
      <c r="E190" s="8">
        <f t="shared" si="2"/>
        <v>0.47872340425531917</v>
      </c>
    </row>
    <row r="191" spans="1:5">
      <c r="A191" s="14" t="s">
        <v>188</v>
      </c>
      <c r="B191" s="1">
        <v>4244</v>
      </c>
      <c r="C191" s="22" t="s">
        <v>188</v>
      </c>
      <c r="D191" s="23">
        <v>2380</v>
      </c>
      <c r="E191" s="8">
        <f t="shared" si="2"/>
        <v>0.56079170593779448</v>
      </c>
    </row>
    <row r="192" spans="1:5">
      <c r="A192" s="14" t="s">
        <v>189</v>
      </c>
      <c r="B192" s="1">
        <v>180</v>
      </c>
      <c r="C192" s="22" t="s">
        <v>189</v>
      </c>
      <c r="D192" s="23">
        <v>97</v>
      </c>
      <c r="E192" s="8">
        <f t="shared" si="2"/>
        <v>0.53888888888888886</v>
      </c>
    </row>
    <row r="193" spans="1:5">
      <c r="A193" s="14" t="s">
        <v>190</v>
      </c>
      <c r="B193" s="1">
        <v>194</v>
      </c>
      <c r="C193" s="22" t="s">
        <v>190</v>
      </c>
      <c r="D193" s="23">
        <v>127</v>
      </c>
      <c r="E193" s="8">
        <f t="shared" si="2"/>
        <v>0.65463917525773196</v>
      </c>
    </row>
    <row r="194" spans="1:5">
      <c r="A194" s="14" t="s">
        <v>191</v>
      </c>
      <c r="B194" s="1">
        <v>524</v>
      </c>
      <c r="C194" s="22" t="s">
        <v>191</v>
      </c>
      <c r="D194" s="23">
        <v>273</v>
      </c>
      <c r="E194" s="8">
        <f t="shared" si="2"/>
        <v>0.52099236641221369</v>
      </c>
    </row>
    <row r="195" spans="1:5">
      <c r="A195" s="14" t="s">
        <v>192</v>
      </c>
      <c r="B195" s="1">
        <v>1616</v>
      </c>
      <c r="C195" s="22" t="s">
        <v>192</v>
      </c>
      <c r="D195" s="23">
        <v>972</v>
      </c>
      <c r="E195" s="8">
        <f t="shared" ref="E195:E258" si="3">(D195/B195)</f>
        <v>0.60148514851485146</v>
      </c>
    </row>
    <row r="196" spans="1:5">
      <c r="A196" s="14" t="s">
        <v>193</v>
      </c>
      <c r="B196" s="1">
        <v>402</v>
      </c>
      <c r="C196" s="22" t="s">
        <v>193</v>
      </c>
      <c r="D196" s="23">
        <v>271</v>
      </c>
      <c r="E196" s="8">
        <f t="shared" si="3"/>
        <v>0.67412935323383083</v>
      </c>
    </row>
    <row r="197" spans="1:5">
      <c r="A197" s="14" t="s">
        <v>194</v>
      </c>
      <c r="B197" s="1">
        <v>210</v>
      </c>
      <c r="C197" s="22" t="s">
        <v>194</v>
      </c>
      <c r="D197" s="23">
        <v>52</v>
      </c>
      <c r="E197" s="8">
        <f t="shared" si="3"/>
        <v>0.24761904761904763</v>
      </c>
    </row>
    <row r="198" spans="1:5">
      <c r="A198" s="14" t="s">
        <v>194</v>
      </c>
      <c r="B198" s="1">
        <v>76</v>
      </c>
      <c r="C198" s="22" t="s">
        <v>194</v>
      </c>
      <c r="D198" s="23">
        <v>72</v>
      </c>
      <c r="E198" s="8">
        <f t="shared" si="3"/>
        <v>0.94736842105263153</v>
      </c>
    </row>
    <row r="199" spans="1:5">
      <c r="A199" s="14" t="s">
        <v>195</v>
      </c>
      <c r="B199" s="1">
        <v>297</v>
      </c>
      <c r="C199" s="22" t="s">
        <v>195</v>
      </c>
      <c r="D199" s="23">
        <v>145</v>
      </c>
      <c r="E199" s="8">
        <f t="shared" si="3"/>
        <v>0.48821548821548821</v>
      </c>
    </row>
    <row r="200" spans="1:5">
      <c r="A200" s="14" t="s">
        <v>196</v>
      </c>
      <c r="B200" s="1">
        <v>722</v>
      </c>
      <c r="C200" s="22" t="s">
        <v>196</v>
      </c>
      <c r="D200" s="23">
        <v>281</v>
      </c>
      <c r="E200" s="8">
        <f t="shared" si="3"/>
        <v>0.38919667590027701</v>
      </c>
    </row>
    <row r="201" spans="1:5">
      <c r="A201" s="14" t="s">
        <v>197</v>
      </c>
      <c r="B201" s="1">
        <v>5835</v>
      </c>
      <c r="C201" s="22" t="s">
        <v>197</v>
      </c>
      <c r="D201" s="23">
        <v>3163</v>
      </c>
      <c r="E201" s="8">
        <f t="shared" si="3"/>
        <v>0.54207369323050558</v>
      </c>
    </row>
    <row r="202" spans="1:5">
      <c r="A202" s="14" t="s">
        <v>198</v>
      </c>
      <c r="B202" s="1">
        <v>63</v>
      </c>
      <c r="C202" s="22" t="s">
        <v>198</v>
      </c>
      <c r="D202" s="23">
        <v>52</v>
      </c>
      <c r="E202" s="8">
        <f t="shared" si="3"/>
        <v>0.82539682539682535</v>
      </c>
    </row>
    <row r="203" spans="1:5">
      <c r="A203" s="14" t="s">
        <v>199</v>
      </c>
      <c r="B203" s="1">
        <v>175</v>
      </c>
      <c r="C203" s="22" t="s">
        <v>199</v>
      </c>
      <c r="D203" s="23">
        <v>63</v>
      </c>
      <c r="E203" s="8">
        <f t="shared" si="3"/>
        <v>0.36</v>
      </c>
    </row>
    <row r="204" spans="1:5">
      <c r="A204" s="14" t="s">
        <v>200</v>
      </c>
      <c r="B204" s="1">
        <v>2005</v>
      </c>
      <c r="C204" s="22" t="s">
        <v>200</v>
      </c>
      <c r="D204" s="23">
        <v>939</v>
      </c>
      <c r="E204" s="8">
        <f t="shared" si="3"/>
        <v>0.4683291770573566</v>
      </c>
    </row>
    <row r="205" spans="1:5">
      <c r="A205" s="14" t="s">
        <v>200</v>
      </c>
      <c r="B205" s="1">
        <v>307</v>
      </c>
      <c r="C205" s="22" t="s">
        <v>200</v>
      </c>
      <c r="D205" s="23">
        <v>167</v>
      </c>
      <c r="E205" s="8">
        <f t="shared" si="3"/>
        <v>0.5439739413680782</v>
      </c>
    </row>
    <row r="206" spans="1:5">
      <c r="A206" s="14" t="s">
        <v>201</v>
      </c>
      <c r="B206" s="1">
        <v>325</v>
      </c>
      <c r="C206" s="22" t="s">
        <v>201</v>
      </c>
      <c r="D206" s="23">
        <v>226</v>
      </c>
      <c r="E206" s="8">
        <f t="shared" si="3"/>
        <v>0.69538461538461538</v>
      </c>
    </row>
    <row r="207" spans="1:5">
      <c r="A207" s="14" t="s">
        <v>202</v>
      </c>
      <c r="B207" s="1">
        <v>65</v>
      </c>
      <c r="C207" s="22" t="s">
        <v>202</v>
      </c>
      <c r="D207" s="23">
        <v>33</v>
      </c>
      <c r="E207" s="8">
        <f t="shared" si="3"/>
        <v>0.50769230769230766</v>
      </c>
    </row>
    <row r="208" spans="1:5">
      <c r="A208" s="14" t="s">
        <v>203</v>
      </c>
      <c r="B208" s="1">
        <v>68</v>
      </c>
      <c r="C208" s="22" t="s">
        <v>203</v>
      </c>
      <c r="D208" s="23">
        <v>50</v>
      </c>
      <c r="E208" s="8">
        <f t="shared" si="3"/>
        <v>0.73529411764705888</v>
      </c>
    </row>
    <row r="209" spans="1:5">
      <c r="A209" s="14" t="s">
        <v>204</v>
      </c>
      <c r="B209" s="1">
        <v>260</v>
      </c>
      <c r="C209" s="22" t="s">
        <v>204</v>
      </c>
      <c r="D209" s="23">
        <v>158</v>
      </c>
      <c r="E209" s="8">
        <f t="shared" si="3"/>
        <v>0.60769230769230764</v>
      </c>
    </row>
    <row r="210" spans="1:5">
      <c r="A210" s="14" t="s">
        <v>205</v>
      </c>
      <c r="B210" s="1">
        <v>7</v>
      </c>
      <c r="C210" s="22" t="s">
        <v>205</v>
      </c>
      <c r="D210" s="23">
        <v>12</v>
      </c>
      <c r="E210" s="8">
        <f t="shared" si="3"/>
        <v>1.7142857142857142</v>
      </c>
    </row>
    <row r="211" spans="1:5" ht="25.5">
      <c r="A211" s="14" t="s">
        <v>206</v>
      </c>
      <c r="B211" s="1">
        <v>14</v>
      </c>
      <c r="C211" s="22" t="s">
        <v>206</v>
      </c>
      <c r="D211" s="23">
        <v>21</v>
      </c>
      <c r="E211" s="8">
        <f t="shared" si="3"/>
        <v>1.5</v>
      </c>
    </row>
    <row r="212" spans="1:5">
      <c r="A212" s="14" t="s">
        <v>207</v>
      </c>
      <c r="B212" s="1">
        <v>27</v>
      </c>
      <c r="C212" s="22" t="s">
        <v>207</v>
      </c>
      <c r="D212" s="23">
        <v>41</v>
      </c>
      <c r="E212" s="8">
        <f t="shared" si="3"/>
        <v>1.5185185185185186</v>
      </c>
    </row>
    <row r="213" spans="1:5" ht="25.5">
      <c r="A213" s="14" t="s">
        <v>208</v>
      </c>
      <c r="B213" s="1">
        <v>11</v>
      </c>
      <c r="C213" s="22" t="s">
        <v>208</v>
      </c>
      <c r="D213" s="23">
        <v>28</v>
      </c>
      <c r="E213" s="8">
        <f t="shared" si="3"/>
        <v>2.5454545454545454</v>
      </c>
    </row>
    <row r="214" spans="1:5">
      <c r="A214" s="14" t="s">
        <v>209</v>
      </c>
      <c r="B214" s="1">
        <v>472</v>
      </c>
      <c r="C214" s="22" t="s">
        <v>209</v>
      </c>
      <c r="D214" s="23">
        <v>211</v>
      </c>
      <c r="E214" s="8">
        <f t="shared" si="3"/>
        <v>0.44703389830508472</v>
      </c>
    </row>
    <row r="215" spans="1:5">
      <c r="A215" s="14" t="s">
        <v>210</v>
      </c>
      <c r="B215" s="1">
        <v>149</v>
      </c>
      <c r="C215" s="22" t="s">
        <v>210</v>
      </c>
      <c r="D215" s="23">
        <v>152</v>
      </c>
      <c r="E215" s="8">
        <f t="shared" si="3"/>
        <v>1.0201342281879195</v>
      </c>
    </row>
    <row r="216" spans="1:5">
      <c r="A216" s="14" t="s">
        <v>211</v>
      </c>
      <c r="B216" s="1">
        <v>388</v>
      </c>
      <c r="C216" s="22" t="s">
        <v>211</v>
      </c>
      <c r="D216" s="23">
        <v>232</v>
      </c>
      <c r="E216" s="8">
        <f t="shared" si="3"/>
        <v>0.59793814432989689</v>
      </c>
    </row>
    <row r="217" spans="1:5">
      <c r="A217" s="14" t="s">
        <v>212</v>
      </c>
      <c r="B217" s="1">
        <v>551</v>
      </c>
      <c r="C217" s="22" t="s">
        <v>212</v>
      </c>
      <c r="D217" s="23">
        <v>317</v>
      </c>
      <c r="E217" s="8">
        <f t="shared" si="3"/>
        <v>0.57531760435571688</v>
      </c>
    </row>
    <row r="218" spans="1:5">
      <c r="A218" s="14" t="s">
        <v>213</v>
      </c>
      <c r="B218" s="1">
        <v>215</v>
      </c>
      <c r="C218" s="22" t="s">
        <v>213</v>
      </c>
      <c r="D218" s="23">
        <v>117</v>
      </c>
      <c r="E218" s="8">
        <f t="shared" si="3"/>
        <v>0.54418604651162794</v>
      </c>
    </row>
    <row r="219" spans="1:5">
      <c r="A219" s="14" t="s">
        <v>214</v>
      </c>
      <c r="B219" s="1">
        <v>304</v>
      </c>
      <c r="C219" s="22" t="s">
        <v>214</v>
      </c>
      <c r="D219" s="23">
        <v>161</v>
      </c>
      <c r="E219" s="8">
        <f t="shared" si="3"/>
        <v>0.52960526315789469</v>
      </c>
    </row>
    <row r="220" spans="1:5">
      <c r="A220" s="14" t="s">
        <v>215</v>
      </c>
      <c r="B220" s="1">
        <v>41</v>
      </c>
      <c r="C220" s="22" t="s">
        <v>215</v>
      </c>
      <c r="D220" s="23">
        <v>17</v>
      </c>
      <c r="E220" s="8">
        <f t="shared" si="3"/>
        <v>0.41463414634146339</v>
      </c>
    </row>
    <row r="221" spans="1:5">
      <c r="A221" s="14" t="s">
        <v>216</v>
      </c>
      <c r="B221" s="1">
        <v>91</v>
      </c>
      <c r="C221" s="22" t="s">
        <v>216</v>
      </c>
      <c r="D221" s="23">
        <v>47</v>
      </c>
      <c r="E221" s="8">
        <f t="shared" si="3"/>
        <v>0.51648351648351654</v>
      </c>
    </row>
    <row r="222" spans="1:5">
      <c r="A222" s="14" t="s">
        <v>217</v>
      </c>
      <c r="B222" s="1">
        <v>375</v>
      </c>
      <c r="C222" s="22" t="s">
        <v>217</v>
      </c>
      <c r="D222" s="23">
        <v>177</v>
      </c>
      <c r="E222" s="8">
        <f t="shared" si="3"/>
        <v>0.47199999999999998</v>
      </c>
    </row>
    <row r="223" spans="1:5">
      <c r="A223" s="14" t="s">
        <v>218</v>
      </c>
      <c r="B223" s="1">
        <v>69</v>
      </c>
      <c r="C223" s="22" t="s">
        <v>218</v>
      </c>
      <c r="D223" s="23">
        <v>24</v>
      </c>
      <c r="E223" s="8">
        <f t="shared" si="3"/>
        <v>0.34782608695652173</v>
      </c>
    </row>
    <row r="224" spans="1:5">
      <c r="A224" s="14" t="s">
        <v>219</v>
      </c>
      <c r="B224" s="1">
        <v>492</v>
      </c>
      <c r="C224" s="22" t="s">
        <v>219</v>
      </c>
      <c r="D224" s="23">
        <v>286</v>
      </c>
      <c r="E224" s="8">
        <f t="shared" si="3"/>
        <v>0.58130081300813008</v>
      </c>
    </row>
    <row r="225" spans="1:5">
      <c r="A225" s="14" t="s">
        <v>220</v>
      </c>
      <c r="B225" s="1">
        <v>219</v>
      </c>
      <c r="C225" s="22" t="s">
        <v>220</v>
      </c>
      <c r="D225" s="23">
        <v>117</v>
      </c>
      <c r="E225" s="8">
        <f t="shared" si="3"/>
        <v>0.53424657534246578</v>
      </c>
    </row>
    <row r="226" spans="1:5">
      <c r="A226" s="14" t="s">
        <v>221</v>
      </c>
      <c r="B226" s="1">
        <v>30</v>
      </c>
      <c r="C226" s="22" t="s">
        <v>221</v>
      </c>
      <c r="D226" s="23">
        <v>39</v>
      </c>
      <c r="E226" s="8">
        <f t="shared" si="3"/>
        <v>1.3</v>
      </c>
    </row>
    <row r="227" spans="1:5">
      <c r="A227" s="14" t="s">
        <v>222</v>
      </c>
      <c r="B227" s="1">
        <v>523</v>
      </c>
      <c r="C227" s="22" t="s">
        <v>222</v>
      </c>
      <c r="D227" s="23">
        <v>542</v>
      </c>
      <c r="E227" s="8">
        <f t="shared" si="3"/>
        <v>1.0363288718929253</v>
      </c>
    </row>
    <row r="228" spans="1:5">
      <c r="A228" s="14" t="s">
        <v>223</v>
      </c>
      <c r="B228" s="1">
        <v>104</v>
      </c>
      <c r="C228" s="22" t="s">
        <v>223</v>
      </c>
      <c r="D228" s="23">
        <v>53</v>
      </c>
      <c r="E228" s="8">
        <f t="shared" si="3"/>
        <v>0.50961538461538458</v>
      </c>
    </row>
    <row r="229" spans="1:5">
      <c r="A229" s="14" t="s">
        <v>224</v>
      </c>
      <c r="B229" s="1">
        <v>6759</v>
      </c>
      <c r="C229" s="22" t="s">
        <v>224</v>
      </c>
      <c r="D229" s="23">
        <f>2340+776</f>
        <v>3116</v>
      </c>
      <c r="E229" s="8">
        <f t="shared" si="3"/>
        <v>0.46101494303891111</v>
      </c>
    </row>
    <row r="230" spans="1:5">
      <c r="A230" s="14" t="s">
        <v>225</v>
      </c>
      <c r="B230" s="1">
        <v>3372</v>
      </c>
      <c r="C230" s="22" t="s">
        <v>225</v>
      </c>
      <c r="D230" s="23">
        <v>1546</v>
      </c>
      <c r="E230" s="8">
        <f t="shared" si="3"/>
        <v>0.45848161328588377</v>
      </c>
    </row>
    <row r="231" spans="1:5">
      <c r="A231" s="14" t="s">
        <v>226</v>
      </c>
      <c r="B231" s="1">
        <v>2167</v>
      </c>
      <c r="C231" s="22" t="s">
        <v>226</v>
      </c>
      <c r="D231" s="23">
        <f>1283+24</f>
        <v>1307</v>
      </c>
      <c r="E231" s="8">
        <f t="shared" si="3"/>
        <v>0.60313797877249653</v>
      </c>
    </row>
    <row r="232" spans="1:5">
      <c r="A232" s="14" t="s">
        <v>227</v>
      </c>
      <c r="B232" s="1">
        <v>486</v>
      </c>
      <c r="C232" s="22" t="s">
        <v>227</v>
      </c>
      <c r="D232" s="23">
        <v>280</v>
      </c>
      <c r="E232" s="8">
        <f t="shared" si="3"/>
        <v>0.5761316872427984</v>
      </c>
    </row>
    <row r="233" spans="1:5">
      <c r="A233" s="14" t="s">
        <v>228</v>
      </c>
      <c r="B233" s="1">
        <v>8596</v>
      </c>
      <c r="C233" s="22" t="s">
        <v>228</v>
      </c>
      <c r="D233" s="23">
        <f>7564+428</f>
        <v>7992</v>
      </c>
      <c r="E233" s="8">
        <f t="shared" si="3"/>
        <v>0.92973476035365288</v>
      </c>
    </row>
    <row r="234" spans="1:5">
      <c r="A234" s="14" t="s">
        <v>229</v>
      </c>
      <c r="B234" s="1">
        <v>569</v>
      </c>
      <c r="C234" s="22" t="s">
        <v>229</v>
      </c>
      <c r="D234" s="23">
        <v>273</v>
      </c>
      <c r="E234" s="8">
        <f t="shared" si="3"/>
        <v>0.47978910369068539</v>
      </c>
    </row>
    <row r="235" spans="1:5">
      <c r="A235" s="14" t="s">
        <v>230</v>
      </c>
      <c r="B235" s="1">
        <v>267</v>
      </c>
      <c r="C235" s="22" t="s">
        <v>230</v>
      </c>
      <c r="D235" s="23">
        <f>147+7</f>
        <v>154</v>
      </c>
      <c r="E235" s="8">
        <f t="shared" si="3"/>
        <v>0.57677902621722843</v>
      </c>
    </row>
    <row r="236" spans="1:5">
      <c r="A236" s="14" t="s">
        <v>231</v>
      </c>
      <c r="B236" s="1">
        <v>843</v>
      </c>
      <c r="C236" s="22" t="s">
        <v>231</v>
      </c>
      <c r="D236" s="23">
        <v>497</v>
      </c>
      <c r="E236" s="8">
        <f t="shared" si="3"/>
        <v>0.58956109134045076</v>
      </c>
    </row>
    <row r="237" spans="1:5">
      <c r="A237" s="14" t="s">
        <v>232</v>
      </c>
      <c r="B237" s="1">
        <v>392</v>
      </c>
      <c r="C237" s="22" t="s">
        <v>232</v>
      </c>
      <c r="D237" s="23">
        <v>384</v>
      </c>
      <c r="E237" s="8">
        <f t="shared" si="3"/>
        <v>0.97959183673469385</v>
      </c>
    </row>
    <row r="238" spans="1:5">
      <c r="A238" s="14" t="s">
        <v>233</v>
      </c>
      <c r="B238" s="1">
        <v>2909</v>
      </c>
      <c r="C238" s="22" t="s">
        <v>233</v>
      </c>
      <c r="D238" s="23">
        <f>899+452</f>
        <v>1351</v>
      </c>
      <c r="E238" s="8">
        <f t="shared" si="3"/>
        <v>0.46442076314884839</v>
      </c>
    </row>
    <row r="239" spans="1:5">
      <c r="A239" s="14" t="s">
        <v>234</v>
      </c>
      <c r="B239" s="1">
        <v>200</v>
      </c>
      <c r="C239" s="22" t="s">
        <v>234</v>
      </c>
      <c r="D239" s="23">
        <v>107</v>
      </c>
      <c r="E239" s="8">
        <f t="shared" si="3"/>
        <v>0.53500000000000003</v>
      </c>
    </row>
    <row r="240" spans="1:5">
      <c r="A240" s="14" t="s">
        <v>235</v>
      </c>
      <c r="B240" s="1">
        <v>212</v>
      </c>
      <c r="C240" s="22" t="s">
        <v>235</v>
      </c>
      <c r="D240" s="23">
        <v>120</v>
      </c>
      <c r="E240" s="8">
        <f t="shared" si="3"/>
        <v>0.56603773584905659</v>
      </c>
    </row>
    <row r="241" spans="1:5">
      <c r="A241" s="14" t="s">
        <v>236</v>
      </c>
      <c r="B241" s="1">
        <v>476</v>
      </c>
      <c r="C241" s="22" t="s">
        <v>236</v>
      </c>
      <c r="D241" s="23">
        <f>430+14</f>
        <v>444</v>
      </c>
      <c r="E241" s="8">
        <f t="shared" si="3"/>
        <v>0.9327731092436975</v>
      </c>
    </row>
    <row r="242" spans="1:5">
      <c r="A242" s="14" t="s">
        <v>237</v>
      </c>
      <c r="B242" s="1">
        <v>1311</v>
      </c>
      <c r="C242" s="22" t="s">
        <v>237</v>
      </c>
      <c r="D242" s="23">
        <v>1079</v>
      </c>
      <c r="E242" s="8">
        <f t="shared" si="3"/>
        <v>0.82303585049580474</v>
      </c>
    </row>
    <row r="243" spans="1:5">
      <c r="A243" s="14" t="s">
        <v>238</v>
      </c>
      <c r="B243" s="1">
        <v>729</v>
      </c>
      <c r="C243" s="22" t="s">
        <v>238</v>
      </c>
      <c r="D243" s="23">
        <v>385</v>
      </c>
      <c r="E243" s="8">
        <f t="shared" si="3"/>
        <v>0.52812071330589849</v>
      </c>
    </row>
    <row r="244" spans="1:5">
      <c r="A244" s="14" t="s">
        <v>239</v>
      </c>
      <c r="B244" s="1">
        <v>4492</v>
      </c>
      <c r="C244" s="22" t="s">
        <v>239</v>
      </c>
      <c r="D244" s="23">
        <f>1728+697</f>
        <v>2425</v>
      </c>
      <c r="E244" s="8">
        <f t="shared" si="3"/>
        <v>0.53984861976847731</v>
      </c>
    </row>
    <row r="245" spans="1:5">
      <c r="A245" s="14" t="s">
        <v>240</v>
      </c>
      <c r="B245" s="1">
        <v>695</v>
      </c>
      <c r="C245" s="22" t="s">
        <v>240</v>
      </c>
      <c r="D245" s="23">
        <v>423</v>
      </c>
      <c r="E245" s="8">
        <f t="shared" si="3"/>
        <v>0.6086330935251798</v>
      </c>
    </row>
    <row r="246" spans="1:5">
      <c r="A246" s="14" t="s">
        <v>241</v>
      </c>
      <c r="B246" s="1">
        <v>567</v>
      </c>
      <c r="C246" s="22" t="s">
        <v>241</v>
      </c>
      <c r="D246" s="23">
        <v>219</v>
      </c>
      <c r="E246" s="8">
        <f t="shared" si="3"/>
        <v>0.38624338624338622</v>
      </c>
    </row>
    <row r="247" spans="1:5">
      <c r="A247" s="14" t="s">
        <v>242</v>
      </c>
      <c r="B247" s="1">
        <v>857</v>
      </c>
      <c r="C247" s="22" t="s">
        <v>242</v>
      </c>
      <c r="D247" s="23">
        <v>645</v>
      </c>
      <c r="E247" s="8">
        <f t="shared" si="3"/>
        <v>0.75262543757292877</v>
      </c>
    </row>
    <row r="248" spans="1:5">
      <c r="A248" s="14" t="s">
        <v>243</v>
      </c>
      <c r="B248" s="1">
        <v>482</v>
      </c>
      <c r="C248" s="22" t="s">
        <v>243</v>
      </c>
      <c r="D248" s="23">
        <v>243</v>
      </c>
      <c r="E248" s="8">
        <f t="shared" si="3"/>
        <v>0.50414937759336098</v>
      </c>
    </row>
    <row r="249" spans="1:5">
      <c r="A249" s="14" t="s">
        <v>244</v>
      </c>
      <c r="B249" s="1">
        <v>480</v>
      </c>
      <c r="C249" s="22" t="s">
        <v>244</v>
      </c>
      <c r="D249" s="23">
        <v>328</v>
      </c>
      <c r="E249" s="8">
        <f t="shared" si="3"/>
        <v>0.68333333333333335</v>
      </c>
    </row>
    <row r="250" spans="1:5">
      <c r="A250" s="14" t="s">
        <v>245</v>
      </c>
      <c r="B250" s="1">
        <v>47</v>
      </c>
      <c r="C250" s="22" t="s">
        <v>245</v>
      </c>
      <c r="D250" s="23">
        <v>36</v>
      </c>
      <c r="E250" s="8">
        <f t="shared" si="3"/>
        <v>0.76595744680851063</v>
      </c>
    </row>
    <row r="251" spans="1:5">
      <c r="A251" s="14" t="s">
        <v>246</v>
      </c>
      <c r="B251" s="1">
        <v>1591</v>
      </c>
      <c r="C251" s="22" t="s">
        <v>246</v>
      </c>
      <c r="D251" s="23">
        <v>983</v>
      </c>
      <c r="E251" s="8">
        <f t="shared" si="3"/>
        <v>0.61785040854808293</v>
      </c>
    </row>
    <row r="252" spans="1:5">
      <c r="A252" s="14" t="s">
        <v>247</v>
      </c>
      <c r="B252" s="1">
        <v>12981</v>
      </c>
      <c r="C252" s="22" t="s">
        <v>247</v>
      </c>
      <c r="D252" s="23">
        <f>5059+401</f>
        <v>5460</v>
      </c>
      <c r="E252" s="8">
        <f t="shared" si="3"/>
        <v>0.42061474462676218</v>
      </c>
    </row>
    <row r="253" spans="1:5">
      <c r="A253" s="14" t="s">
        <v>248</v>
      </c>
      <c r="B253" s="1">
        <v>230</v>
      </c>
      <c r="C253" s="22" t="s">
        <v>248</v>
      </c>
      <c r="D253" s="23">
        <v>83</v>
      </c>
      <c r="E253" s="8">
        <f t="shared" si="3"/>
        <v>0.36086956521739133</v>
      </c>
    </row>
    <row r="254" spans="1:5">
      <c r="A254" s="14" t="s">
        <v>249</v>
      </c>
      <c r="B254" s="1">
        <v>433</v>
      </c>
      <c r="C254" s="22" t="s">
        <v>249</v>
      </c>
      <c r="D254" s="23">
        <v>265</v>
      </c>
      <c r="E254" s="8">
        <f t="shared" si="3"/>
        <v>0.61200923787528871</v>
      </c>
    </row>
    <row r="255" spans="1:5">
      <c r="A255" s="14" t="s">
        <v>250</v>
      </c>
      <c r="B255" s="1">
        <v>713</v>
      </c>
      <c r="C255" s="22" t="s">
        <v>250</v>
      </c>
      <c r="D255" s="23">
        <v>209</v>
      </c>
      <c r="E255" s="8">
        <f t="shared" si="3"/>
        <v>0.29312762973352036</v>
      </c>
    </row>
    <row r="256" spans="1:5">
      <c r="A256" s="14" t="s">
        <v>251</v>
      </c>
      <c r="B256" s="1">
        <v>3052</v>
      </c>
      <c r="C256" s="22" t="s">
        <v>251</v>
      </c>
      <c r="D256" s="23">
        <v>1300</v>
      </c>
      <c r="E256" s="8">
        <f t="shared" si="3"/>
        <v>0.42595019659239841</v>
      </c>
    </row>
    <row r="257" spans="1:5">
      <c r="A257" s="14" t="s">
        <v>252</v>
      </c>
      <c r="B257" s="1">
        <v>20319</v>
      </c>
      <c r="C257" s="22" t="s">
        <v>252</v>
      </c>
      <c r="D257" s="23">
        <f>11245+821</f>
        <v>12066</v>
      </c>
      <c r="E257" s="8">
        <f t="shared" si="3"/>
        <v>0.59382843643880112</v>
      </c>
    </row>
    <row r="258" spans="1:5">
      <c r="A258" s="14" t="s">
        <v>253</v>
      </c>
      <c r="B258" s="1">
        <v>620</v>
      </c>
      <c r="C258" s="22" t="s">
        <v>253</v>
      </c>
      <c r="D258" s="23">
        <v>414</v>
      </c>
      <c r="E258" s="8">
        <f t="shared" si="3"/>
        <v>0.66774193548387095</v>
      </c>
    </row>
    <row r="259" spans="1:5">
      <c r="A259" s="14" t="s">
        <v>254</v>
      </c>
      <c r="B259" s="1">
        <v>3476</v>
      </c>
      <c r="C259" s="22" t="s">
        <v>254</v>
      </c>
      <c r="D259" s="23">
        <v>2363</v>
      </c>
      <c r="E259" s="8">
        <f t="shared" ref="E259:E322" si="4">(D259/B259)</f>
        <v>0.67980437284234752</v>
      </c>
    </row>
    <row r="260" spans="1:5">
      <c r="A260" s="14" t="s">
        <v>255</v>
      </c>
      <c r="B260" s="1">
        <v>80</v>
      </c>
      <c r="C260" s="22" t="s">
        <v>255</v>
      </c>
      <c r="D260" s="23">
        <v>47</v>
      </c>
      <c r="E260" s="8">
        <f t="shared" si="4"/>
        <v>0.58750000000000002</v>
      </c>
    </row>
    <row r="261" spans="1:5">
      <c r="A261" s="14" t="s">
        <v>256</v>
      </c>
      <c r="B261" s="1">
        <v>888</v>
      </c>
      <c r="C261" s="22" t="s">
        <v>256</v>
      </c>
      <c r="D261" s="23">
        <v>317</v>
      </c>
      <c r="E261" s="8">
        <f t="shared" si="4"/>
        <v>0.356981981981982</v>
      </c>
    </row>
    <row r="262" spans="1:5">
      <c r="A262" s="14" t="s">
        <v>257</v>
      </c>
      <c r="B262" s="1">
        <v>28</v>
      </c>
      <c r="C262" s="22" t="s">
        <v>257</v>
      </c>
      <c r="D262" s="23">
        <v>18</v>
      </c>
      <c r="E262" s="8">
        <f t="shared" si="4"/>
        <v>0.6428571428571429</v>
      </c>
    </row>
    <row r="263" spans="1:5">
      <c r="A263" s="14" t="s">
        <v>258</v>
      </c>
      <c r="B263" s="1">
        <v>117</v>
      </c>
      <c r="C263" s="22" t="s">
        <v>258</v>
      </c>
      <c r="D263" s="23">
        <v>72</v>
      </c>
      <c r="E263" s="8">
        <f t="shared" si="4"/>
        <v>0.61538461538461542</v>
      </c>
    </row>
    <row r="264" spans="1:5">
      <c r="A264" s="14" t="s">
        <v>259</v>
      </c>
      <c r="B264" s="1">
        <v>863</v>
      </c>
      <c r="C264" s="22" t="s">
        <v>259</v>
      </c>
      <c r="D264" s="23">
        <v>392</v>
      </c>
      <c r="E264" s="8">
        <f t="shared" si="4"/>
        <v>0.45422943221320972</v>
      </c>
    </row>
    <row r="265" spans="1:5">
      <c r="A265" s="14" t="s">
        <v>260</v>
      </c>
      <c r="B265" s="1">
        <v>313</v>
      </c>
      <c r="C265" s="22" t="s">
        <v>260</v>
      </c>
      <c r="D265" s="23">
        <v>189</v>
      </c>
      <c r="E265" s="8">
        <f t="shared" si="4"/>
        <v>0.60383386581469645</v>
      </c>
    </row>
    <row r="266" spans="1:5">
      <c r="A266" s="14" t="s">
        <v>261</v>
      </c>
      <c r="B266" s="1">
        <v>88</v>
      </c>
      <c r="C266" s="22" t="s">
        <v>261</v>
      </c>
      <c r="D266" s="23">
        <v>67</v>
      </c>
      <c r="E266" s="8">
        <f t="shared" si="4"/>
        <v>0.76136363636363635</v>
      </c>
    </row>
    <row r="267" spans="1:5">
      <c r="A267" s="14" t="s">
        <v>262</v>
      </c>
      <c r="B267" s="1">
        <v>112</v>
      </c>
      <c r="C267" s="22" t="s">
        <v>262</v>
      </c>
      <c r="D267" s="23">
        <v>70</v>
      </c>
      <c r="E267" s="8">
        <f t="shared" si="4"/>
        <v>0.625</v>
      </c>
    </row>
    <row r="268" spans="1:5">
      <c r="A268" s="14" t="s">
        <v>263</v>
      </c>
      <c r="B268" s="1">
        <v>338</v>
      </c>
      <c r="C268" s="22" t="s">
        <v>263</v>
      </c>
      <c r="D268" s="23">
        <v>251</v>
      </c>
      <c r="E268" s="8">
        <f t="shared" si="4"/>
        <v>0.74260355029585801</v>
      </c>
    </row>
    <row r="269" spans="1:5">
      <c r="A269" s="14" t="s">
        <v>264</v>
      </c>
      <c r="B269" s="1">
        <v>1036</v>
      </c>
      <c r="C269" s="22" t="s">
        <v>264</v>
      </c>
      <c r="D269" s="23">
        <f>513+19</f>
        <v>532</v>
      </c>
      <c r="E269" s="8">
        <f t="shared" si="4"/>
        <v>0.51351351351351349</v>
      </c>
    </row>
    <row r="270" spans="1:5">
      <c r="A270" s="14" t="s">
        <v>265</v>
      </c>
      <c r="B270" s="1">
        <v>1880</v>
      </c>
      <c r="C270" s="22" t="s">
        <v>265</v>
      </c>
      <c r="D270" s="23">
        <v>1018</v>
      </c>
      <c r="E270" s="8">
        <f t="shared" si="4"/>
        <v>0.54148936170212769</v>
      </c>
    </row>
    <row r="271" spans="1:5">
      <c r="A271" s="14" t="s">
        <v>266</v>
      </c>
      <c r="B271" s="1">
        <v>262</v>
      </c>
      <c r="C271" s="22" t="s">
        <v>266</v>
      </c>
      <c r="D271" s="23">
        <v>234</v>
      </c>
      <c r="E271" s="8">
        <f t="shared" si="4"/>
        <v>0.89312977099236646</v>
      </c>
    </row>
    <row r="272" spans="1:5">
      <c r="A272" s="14" t="s">
        <v>267</v>
      </c>
      <c r="B272" s="1">
        <v>197</v>
      </c>
      <c r="C272" s="22" t="s">
        <v>267</v>
      </c>
      <c r="D272" s="23">
        <v>109</v>
      </c>
      <c r="E272" s="8">
        <f t="shared" si="4"/>
        <v>0.5532994923857868</v>
      </c>
    </row>
    <row r="273" spans="1:5">
      <c r="A273" s="14" t="s">
        <v>268</v>
      </c>
      <c r="B273" s="1">
        <v>203</v>
      </c>
      <c r="C273" s="22" t="s">
        <v>268</v>
      </c>
      <c r="D273" s="23">
        <v>107</v>
      </c>
      <c r="E273" s="8">
        <f t="shared" si="4"/>
        <v>0.52709359605911332</v>
      </c>
    </row>
    <row r="274" spans="1:5" ht="25.5">
      <c r="A274" s="14" t="s">
        <v>269</v>
      </c>
      <c r="B274" s="1">
        <v>9</v>
      </c>
      <c r="C274" s="22" t="s">
        <v>269</v>
      </c>
      <c r="D274" s="23">
        <v>3</v>
      </c>
      <c r="E274" s="8">
        <f t="shared" si="4"/>
        <v>0.33333333333333331</v>
      </c>
    </row>
    <row r="275" spans="1:5">
      <c r="A275" s="14" t="s">
        <v>270</v>
      </c>
      <c r="B275" s="1">
        <v>100</v>
      </c>
      <c r="C275" s="22" t="s">
        <v>270</v>
      </c>
      <c r="D275" s="23">
        <v>124</v>
      </c>
      <c r="E275" s="8">
        <f t="shared" si="4"/>
        <v>1.24</v>
      </c>
    </row>
    <row r="276" spans="1:5">
      <c r="A276" s="14" t="s">
        <v>271</v>
      </c>
      <c r="B276" s="1">
        <v>6575</v>
      </c>
      <c r="C276" s="22" t="s">
        <v>271</v>
      </c>
      <c r="D276" s="23">
        <f>2970+67</f>
        <v>3037</v>
      </c>
      <c r="E276" s="8">
        <f t="shared" si="4"/>
        <v>0.46190114068441063</v>
      </c>
    </row>
    <row r="277" spans="1:5">
      <c r="A277" s="14" t="s">
        <v>272</v>
      </c>
      <c r="B277" s="1">
        <v>0</v>
      </c>
      <c r="C277" s="22" t="s">
        <v>272</v>
      </c>
      <c r="D277" s="23">
        <v>86</v>
      </c>
      <c r="E277" s="8" t="e">
        <f t="shared" si="4"/>
        <v>#DIV/0!</v>
      </c>
    </row>
    <row r="278" spans="1:5">
      <c r="A278" s="14" t="s">
        <v>273</v>
      </c>
      <c r="B278" s="1">
        <v>895</v>
      </c>
      <c r="C278" s="22" t="s">
        <v>273</v>
      </c>
      <c r="D278" s="23">
        <v>495</v>
      </c>
      <c r="E278" s="8">
        <f t="shared" si="4"/>
        <v>0.55307262569832405</v>
      </c>
    </row>
    <row r="279" spans="1:5" ht="25.5">
      <c r="A279" s="14" t="s">
        <v>274</v>
      </c>
      <c r="B279" s="1">
        <v>252</v>
      </c>
      <c r="C279" s="22" t="s">
        <v>274</v>
      </c>
      <c r="D279" s="23">
        <v>315</v>
      </c>
      <c r="E279" s="8">
        <f t="shared" si="4"/>
        <v>1.25</v>
      </c>
    </row>
    <row r="280" spans="1:5">
      <c r="A280" s="14" t="s">
        <v>275</v>
      </c>
      <c r="B280" s="1">
        <v>86</v>
      </c>
      <c r="C280" s="22" t="s">
        <v>275</v>
      </c>
      <c r="D280" s="23">
        <v>32</v>
      </c>
      <c r="E280" s="8">
        <f t="shared" si="4"/>
        <v>0.37209302325581395</v>
      </c>
    </row>
    <row r="281" spans="1:5">
      <c r="A281" s="14" t="s">
        <v>276</v>
      </c>
      <c r="B281" s="1">
        <v>185</v>
      </c>
      <c r="C281" s="22" t="s">
        <v>276</v>
      </c>
      <c r="D281" s="23">
        <v>107</v>
      </c>
      <c r="E281" s="8">
        <f t="shared" si="4"/>
        <v>0.57837837837837835</v>
      </c>
    </row>
    <row r="282" spans="1:5">
      <c r="A282" s="14" t="s">
        <v>277</v>
      </c>
      <c r="B282" s="1">
        <v>234</v>
      </c>
      <c r="C282" s="22" t="s">
        <v>277</v>
      </c>
      <c r="D282" s="23">
        <v>123</v>
      </c>
      <c r="E282" s="8">
        <f t="shared" si="4"/>
        <v>0.52564102564102566</v>
      </c>
    </row>
    <row r="283" spans="1:5">
      <c r="A283" s="14" t="s">
        <v>278</v>
      </c>
      <c r="B283" s="1">
        <v>34797</v>
      </c>
      <c r="C283" s="22" t="s">
        <v>278</v>
      </c>
      <c r="D283" s="23">
        <f>19921+2118</f>
        <v>22039</v>
      </c>
      <c r="E283" s="8">
        <f t="shared" si="4"/>
        <v>0.63335919763197979</v>
      </c>
    </row>
    <row r="284" spans="1:5">
      <c r="A284" s="14" t="s">
        <v>279</v>
      </c>
      <c r="B284" s="1">
        <v>797</v>
      </c>
      <c r="C284" s="22" t="s">
        <v>279</v>
      </c>
      <c r="D284" s="23">
        <v>546</v>
      </c>
      <c r="E284" s="8">
        <f t="shared" si="4"/>
        <v>0.68506900878293597</v>
      </c>
    </row>
    <row r="285" spans="1:5">
      <c r="A285" s="14" t="s">
        <v>280</v>
      </c>
      <c r="B285" s="1">
        <v>761</v>
      </c>
      <c r="C285" s="22" t="s">
        <v>280</v>
      </c>
      <c r="D285" s="23">
        <v>588</v>
      </c>
      <c r="E285" s="8">
        <f t="shared" si="4"/>
        <v>0.77266754270696447</v>
      </c>
    </row>
    <row r="286" spans="1:5">
      <c r="A286" s="14" t="s">
        <v>281</v>
      </c>
      <c r="B286" s="1">
        <v>826</v>
      </c>
      <c r="C286" s="22" t="s">
        <v>281</v>
      </c>
      <c r="D286" s="23">
        <v>1263</v>
      </c>
      <c r="E286" s="8">
        <f t="shared" si="4"/>
        <v>1.5290556900726393</v>
      </c>
    </row>
    <row r="287" spans="1:5" ht="25.5">
      <c r="A287" s="14" t="s">
        <v>282</v>
      </c>
      <c r="B287" s="1">
        <v>496</v>
      </c>
      <c r="C287" s="22" t="s">
        <v>282</v>
      </c>
      <c r="D287" s="23">
        <v>499</v>
      </c>
      <c r="E287" s="8">
        <f t="shared" si="4"/>
        <v>1.0060483870967742</v>
      </c>
    </row>
    <row r="288" spans="1:5">
      <c r="A288" s="14" t="s">
        <v>283</v>
      </c>
      <c r="B288" s="1">
        <v>112557</v>
      </c>
      <c r="C288" s="22" t="s">
        <v>283</v>
      </c>
      <c r="D288" s="23">
        <f>40077+149</f>
        <v>40226</v>
      </c>
      <c r="E288" s="8">
        <f t="shared" si="4"/>
        <v>0.35738337020354133</v>
      </c>
    </row>
    <row r="289" spans="1:5">
      <c r="A289" s="14" t="s">
        <v>284</v>
      </c>
      <c r="B289" s="1">
        <v>119</v>
      </c>
      <c r="C289" s="22" t="s">
        <v>284</v>
      </c>
      <c r="D289" s="23">
        <v>90</v>
      </c>
      <c r="E289" s="8">
        <f t="shared" si="4"/>
        <v>0.75630252100840334</v>
      </c>
    </row>
    <row r="290" spans="1:5">
      <c r="A290" s="14" t="s">
        <v>285</v>
      </c>
      <c r="B290" s="1">
        <v>159</v>
      </c>
      <c r="C290" s="22" t="s">
        <v>285</v>
      </c>
      <c r="D290" s="23">
        <v>75</v>
      </c>
      <c r="E290" s="8">
        <f t="shared" si="4"/>
        <v>0.47169811320754718</v>
      </c>
    </row>
    <row r="291" spans="1:5">
      <c r="A291" s="14" t="s">
        <v>286</v>
      </c>
      <c r="B291" s="1">
        <v>89</v>
      </c>
      <c r="C291" s="22" t="s">
        <v>286</v>
      </c>
      <c r="D291" s="23">
        <v>67</v>
      </c>
      <c r="E291" s="8">
        <f t="shared" si="4"/>
        <v>0.7528089887640449</v>
      </c>
    </row>
    <row r="292" spans="1:5">
      <c r="A292" s="14" t="s">
        <v>287</v>
      </c>
      <c r="B292" s="1">
        <v>48</v>
      </c>
      <c r="C292" s="22" t="s">
        <v>287</v>
      </c>
      <c r="D292" s="23">
        <v>34</v>
      </c>
      <c r="E292" s="8">
        <f t="shared" si="4"/>
        <v>0.70833333333333337</v>
      </c>
    </row>
    <row r="293" spans="1:5">
      <c r="A293" s="14" t="s">
        <v>287</v>
      </c>
      <c r="B293" s="1">
        <v>231</v>
      </c>
      <c r="C293" s="22" t="s">
        <v>287</v>
      </c>
      <c r="D293" s="23">
        <v>147</v>
      </c>
      <c r="E293" s="8">
        <f t="shared" si="4"/>
        <v>0.63636363636363635</v>
      </c>
    </row>
    <row r="294" spans="1:5">
      <c r="A294" s="14" t="s">
        <v>288</v>
      </c>
      <c r="B294" s="1">
        <v>2366</v>
      </c>
      <c r="C294" s="22" t="s">
        <v>288</v>
      </c>
      <c r="D294" s="23">
        <v>1175</v>
      </c>
      <c r="E294" s="8">
        <f t="shared" si="4"/>
        <v>0.49661876584953507</v>
      </c>
    </row>
    <row r="295" spans="1:5">
      <c r="A295" s="14" t="s">
        <v>289</v>
      </c>
      <c r="B295" s="1">
        <v>334</v>
      </c>
      <c r="C295" s="22" t="s">
        <v>289</v>
      </c>
      <c r="D295" s="23">
        <v>186</v>
      </c>
      <c r="E295" s="8">
        <f t="shared" si="4"/>
        <v>0.55688622754491013</v>
      </c>
    </row>
    <row r="296" spans="1:5">
      <c r="A296" s="14" t="s">
        <v>290</v>
      </c>
      <c r="B296" s="1">
        <v>1006</v>
      </c>
      <c r="C296" s="22" t="s">
        <v>290</v>
      </c>
      <c r="D296" s="23">
        <f>335+106</f>
        <v>441</v>
      </c>
      <c r="E296" s="8">
        <f t="shared" si="4"/>
        <v>0.43836978131212723</v>
      </c>
    </row>
    <row r="297" spans="1:5">
      <c r="A297" s="14" t="s">
        <v>291</v>
      </c>
      <c r="B297" s="1">
        <v>4549</v>
      </c>
      <c r="C297" s="22" t="s">
        <v>291</v>
      </c>
      <c r="D297" s="23">
        <f>2209+215</f>
        <v>2424</v>
      </c>
      <c r="E297" s="8">
        <f t="shared" si="4"/>
        <v>0.53286436579468011</v>
      </c>
    </row>
    <row r="298" spans="1:5">
      <c r="A298" s="14" t="s">
        <v>292</v>
      </c>
      <c r="B298" s="1">
        <v>8012</v>
      </c>
      <c r="C298" s="22" t="s">
        <v>292</v>
      </c>
      <c r="D298" s="23">
        <v>6159</v>
      </c>
      <c r="E298" s="8">
        <f t="shared" si="4"/>
        <v>0.76872191712431348</v>
      </c>
    </row>
    <row r="299" spans="1:5">
      <c r="A299" s="14" t="s">
        <v>293</v>
      </c>
      <c r="B299" s="1">
        <v>75</v>
      </c>
      <c r="C299" s="22" t="s">
        <v>293</v>
      </c>
      <c r="D299" s="23">
        <v>70</v>
      </c>
      <c r="E299" s="8">
        <f t="shared" si="4"/>
        <v>0.93333333333333335</v>
      </c>
    </row>
    <row r="300" spans="1:5">
      <c r="A300" s="14" t="s">
        <v>294</v>
      </c>
      <c r="B300" s="1">
        <v>2323</v>
      </c>
      <c r="C300" s="22" t="s">
        <v>294</v>
      </c>
      <c r="D300" s="23">
        <v>1539</v>
      </c>
      <c r="E300" s="8">
        <f t="shared" si="4"/>
        <v>0.66250538097287992</v>
      </c>
    </row>
    <row r="301" spans="1:5" ht="25.5">
      <c r="A301" s="14" t="s">
        <v>295</v>
      </c>
      <c r="B301" s="1">
        <v>60</v>
      </c>
      <c r="C301" s="22" t="s">
        <v>295</v>
      </c>
      <c r="D301" s="23">
        <v>52</v>
      </c>
      <c r="E301" s="8">
        <f t="shared" si="4"/>
        <v>0.8666666666666667</v>
      </c>
    </row>
    <row r="302" spans="1:5">
      <c r="A302" s="14" t="s">
        <v>296</v>
      </c>
      <c r="B302" s="1">
        <v>7973</v>
      </c>
      <c r="C302" s="22" t="s">
        <v>296</v>
      </c>
      <c r="D302" s="23">
        <f>2725+615</f>
        <v>3340</v>
      </c>
      <c r="E302" s="8">
        <f t="shared" si="4"/>
        <v>0.41891383419039258</v>
      </c>
    </row>
    <row r="303" spans="1:5">
      <c r="A303" s="14" t="s">
        <v>297</v>
      </c>
      <c r="B303" s="1">
        <v>675</v>
      </c>
      <c r="C303" s="22" t="s">
        <v>297</v>
      </c>
      <c r="D303" s="23">
        <v>734</v>
      </c>
      <c r="E303" s="8">
        <f t="shared" si="4"/>
        <v>1.0874074074074074</v>
      </c>
    </row>
    <row r="304" spans="1:5">
      <c r="A304" s="14" t="s">
        <v>298</v>
      </c>
      <c r="B304" s="1">
        <v>44</v>
      </c>
      <c r="C304" s="22" t="s">
        <v>298</v>
      </c>
      <c r="D304" s="23">
        <v>49</v>
      </c>
      <c r="E304" s="8">
        <f t="shared" si="4"/>
        <v>1.1136363636363635</v>
      </c>
    </row>
    <row r="305" spans="1:5" ht="38.25">
      <c r="A305" s="14" t="s">
        <v>299</v>
      </c>
      <c r="B305" s="1">
        <v>65</v>
      </c>
      <c r="C305" s="22" t="s">
        <v>299</v>
      </c>
      <c r="D305" s="23">
        <v>65</v>
      </c>
      <c r="E305" s="8">
        <f t="shared" si="4"/>
        <v>1</v>
      </c>
    </row>
    <row r="306" spans="1:5">
      <c r="A306" s="14" t="s">
        <v>300</v>
      </c>
      <c r="B306" s="1">
        <v>4966</v>
      </c>
      <c r="C306" s="22" t="s">
        <v>300</v>
      </c>
      <c r="D306" s="23">
        <v>2230</v>
      </c>
      <c r="E306" s="8">
        <f t="shared" si="4"/>
        <v>0.44905356423681031</v>
      </c>
    </row>
    <row r="307" spans="1:5">
      <c r="A307" s="14" t="s">
        <v>301</v>
      </c>
      <c r="B307" s="1">
        <v>210</v>
      </c>
      <c r="C307" s="22" t="s">
        <v>301</v>
      </c>
      <c r="D307" s="23">
        <v>109</v>
      </c>
      <c r="E307" s="8">
        <f t="shared" si="4"/>
        <v>0.51904761904761909</v>
      </c>
    </row>
    <row r="308" spans="1:5">
      <c r="A308" s="14" t="s">
        <v>302</v>
      </c>
      <c r="B308" s="1">
        <v>63</v>
      </c>
      <c r="C308" s="22" t="s">
        <v>302</v>
      </c>
      <c r="D308" s="23">
        <v>49</v>
      </c>
      <c r="E308" s="8">
        <f t="shared" si="4"/>
        <v>0.77777777777777779</v>
      </c>
    </row>
    <row r="309" spans="1:5">
      <c r="A309" s="14" t="s">
        <v>303</v>
      </c>
      <c r="B309" s="1">
        <v>942</v>
      </c>
      <c r="C309" s="22" t="s">
        <v>303</v>
      </c>
      <c r="D309" s="23">
        <v>647</v>
      </c>
      <c r="E309" s="8">
        <f t="shared" si="4"/>
        <v>0.68683651804670909</v>
      </c>
    </row>
    <row r="310" spans="1:5">
      <c r="A310" s="14" t="s">
        <v>304</v>
      </c>
      <c r="B310" s="1">
        <v>51</v>
      </c>
      <c r="C310" s="22" t="s">
        <v>304</v>
      </c>
      <c r="D310" s="23">
        <v>27</v>
      </c>
      <c r="E310" s="8">
        <f t="shared" si="4"/>
        <v>0.52941176470588236</v>
      </c>
    </row>
    <row r="311" spans="1:5">
      <c r="A311" s="14" t="s">
        <v>305</v>
      </c>
      <c r="B311" s="1">
        <v>293</v>
      </c>
      <c r="C311" s="22" t="s">
        <v>305</v>
      </c>
      <c r="D311" s="23">
        <v>199</v>
      </c>
      <c r="E311" s="8">
        <f t="shared" si="4"/>
        <v>0.67918088737201365</v>
      </c>
    </row>
    <row r="312" spans="1:5">
      <c r="A312" s="14" t="s">
        <v>306</v>
      </c>
      <c r="B312" s="1">
        <v>121</v>
      </c>
      <c r="C312" s="22" t="s">
        <v>306</v>
      </c>
      <c r="D312" s="23">
        <v>62</v>
      </c>
      <c r="E312" s="8">
        <f t="shared" si="4"/>
        <v>0.51239669421487599</v>
      </c>
    </row>
    <row r="313" spans="1:5">
      <c r="A313" s="14" t="s">
        <v>307</v>
      </c>
      <c r="B313" s="1">
        <v>1332</v>
      </c>
      <c r="C313" s="22" t="s">
        <v>307</v>
      </c>
      <c r="D313" s="23">
        <v>656</v>
      </c>
      <c r="E313" s="8">
        <f t="shared" si="4"/>
        <v>0.4924924924924925</v>
      </c>
    </row>
    <row r="314" spans="1:5">
      <c r="A314" s="14" t="s">
        <v>308</v>
      </c>
      <c r="B314" s="1">
        <v>4664</v>
      </c>
      <c r="C314" s="22" t="s">
        <v>308</v>
      </c>
      <c r="D314" s="23">
        <v>2566</v>
      </c>
      <c r="E314" s="8">
        <f t="shared" si="4"/>
        <v>0.55017152658662094</v>
      </c>
    </row>
    <row r="315" spans="1:5">
      <c r="A315" s="14" t="s">
        <v>309</v>
      </c>
      <c r="B315" s="1">
        <v>533</v>
      </c>
      <c r="C315" s="22" t="s">
        <v>309</v>
      </c>
      <c r="D315" s="23">
        <v>374</v>
      </c>
      <c r="E315" s="8">
        <f t="shared" si="4"/>
        <v>0.70168855534709196</v>
      </c>
    </row>
    <row r="316" spans="1:5">
      <c r="A316" s="14" t="s">
        <v>310</v>
      </c>
      <c r="B316" s="1">
        <v>112</v>
      </c>
      <c r="C316" s="22" t="s">
        <v>310</v>
      </c>
      <c r="D316" s="23">
        <v>86</v>
      </c>
      <c r="E316" s="8">
        <f t="shared" si="4"/>
        <v>0.7678571428571429</v>
      </c>
    </row>
    <row r="317" spans="1:5">
      <c r="A317" s="14" t="s">
        <v>311</v>
      </c>
      <c r="B317" s="1">
        <v>928</v>
      </c>
      <c r="C317" s="22" t="s">
        <v>311</v>
      </c>
      <c r="D317" s="23">
        <v>875</v>
      </c>
      <c r="E317" s="8">
        <f t="shared" si="4"/>
        <v>0.94288793103448276</v>
      </c>
    </row>
    <row r="318" spans="1:5">
      <c r="A318" s="14" t="s">
        <v>312</v>
      </c>
      <c r="B318" s="1">
        <v>122</v>
      </c>
      <c r="C318" s="22" t="s">
        <v>312</v>
      </c>
      <c r="D318" s="23">
        <v>74</v>
      </c>
      <c r="E318" s="8">
        <f t="shared" si="4"/>
        <v>0.60655737704918034</v>
      </c>
    </row>
    <row r="319" spans="1:5">
      <c r="A319" s="14" t="s">
        <v>313</v>
      </c>
      <c r="B319" s="1">
        <v>12036</v>
      </c>
      <c r="C319" s="22" t="s">
        <v>313</v>
      </c>
      <c r="D319" s="23">
        <f>11725+71</f>
        <v>11796</v>
      </c>
      <c r="E319" s="8">
        <f t="shared" si="4"/>
        <v>0.98005982053838481</v>
      </c>
    </row>
    <row r="320" spans="1:5">
      <c r="A320" s="14" t="s">
        <v>314</v>
      </c>
      <c r="B320" s="1">
        <v>101</v>
      </c>
      <c r="C320" s="22" t="s">
        <v>314</v>
      </c>
      <c r="D320" s="23">
        <v>58</v>
      </c>
      <c r="E320" s="8">
        <f t="shared" si="4"/>
        <v>0.57425742574257421</v>
      </c>
    </row>
    <row r="321" spans="1:5" ht="25.5">
      <c r="A321" s="14" t="s">
        <v>315</v>
      </c>
      <c r="B321" s="1">
        <v>201</v>
      </c>
      <c r="C321" s="22" t="s">
        <v>315</v>
      </c>
      <c r="D321" s="23">
        <v>201</v>
      </c>
      <c r="E321" s="8">
        <f t="shared" si="4"/>
        <v>1</v>
      </c>
    </row>
    <row r="322" spans="1:5">
      <c r="A322" s="14" t="s">
        <v>316</v>
      </c>
      <c r="B322" s="1">
        <v>252</v>
      </c>
      <c r="C322" s="22" t="s">
        <v>316</v>
      </c>
      <c r="D322" s="23">
        <v>106</v>
      </c>
      <c r="E322" s="8">
        <f t="shared" si="4"/>
        <v>0.42063492063492064</v>
      </c>
    </row>
    <row r="323" spans="1:5">
      <c r="A323" s="14" t="s">
        <v>317</v>
      </c>
      <c r="B323" s="1">
        <v>437</v>
      </c>
      <c r="C323" s="22" t="s">
        <v>317</v>
      </c>
      <c r="D323" s="23">
        <v>176</v>
      </c>
      <c r="E323" s="8">
        <f t="shared" ref="E323:E386" si="5">(D323/B323)</f>
        <v>0.40274599542334094</v>
      </c>
    </row>
    <row r="324" spans="1:5">
      <c r="A324" s="14" t="s">
        <v>318</v>
      </c>
      <c r="B324" s="1">
        <v>170</v>
      </c>
      <c r="C324" s="22" t="s">
        <v>318</v>
      </c>
      <c r="D324" s="23">
        <v>109</v>
      </c>
      <c r="E324" s="8">
        <f t="shared" si="5"/>
        <v>0.64117647058823535</v>
      </c>
    </row>
    <row r="325" spans="1:5">
      <c r="A325" s="14" t="s">
        <v>319</v>
      </c>
      <c r="B325" s="1">
        <v>740</v>
      </c>
      <c r="C325" s="22" t="s">
        <v>319</v>
      </c>
      <c r="D325" s="23">
        <v>340</v>
      </c>
      <c r="E325" s="8">
        <f t="shared" si="5"/>
        <v>0.45945945945945948</v>
      </c>
    </row>
    <row r="326" spans="1:5">
      <c r="A326" s="14" t="s">
        <v>320</v>
      </c>
      <c r="B326" s="1">
        <v>2326</v>
      </c>
      <c r="C326" s="22" t="s">
        <v>320</v>
      </c>
      <c r="D326" s="23">
        <f>1490+502</f>
        <v>1992</v>
      </c>
      <c r="E326" s="8">
        <f t="shared" si="5"/>
        <v>0.8564058469475494</v>
      </c>
    </row>
    <row r="327" spans="1:5">
      <c r="A327" s="14" t="s">
        <v>321</v>
      </c>
      <c r="B327" s="1">
        <v>7921</v>
      </c>
      <c r="C327" s="22" t="s">
        <v>321</v>
      </c>
      <c r="D327" s="23">
        <v>3970</v>
      </c>
      <c r="E327" s="8">
        <f t="shared" si="5"/>
        <v>0.50119934351723272</v>
      </c>
    </row>
    <row r="328" spans="1:5">
      <c r="A328" s="14" t="s">
        <v>322</v>
      </c>
      <c r="B328" s="1">
        <v>36</v>
      </c>
      <c r="C328" s="22" t="s">
        <v>322</v>
      </c>
      <c r="D328" s="23">
        <v>36</v>
      </c>
      <c r="E328" s="8">
        <f t="shared" si="5"/>
        <v>1</v>
      </c>
    </row>
    <row r="329" spans="1:5">
      <c r="A329" s="14" t="s">
        <v>323</v>
      </c>
      <c r="B329" s="1">
        <v>5140</v>
      </c>
      <c r="C329" s="22" t="s">
        <v>323</v>
      </c>
      <c r="D329" s="23">
        <f>1695+382</f>
        <v>2077</v>
      </c>
      <c r="E329" s="8">
        <f t="shared" si="5"/>
        <v>0.40408560311284047</v>
      </c>
    </row>
    <row r="330" spans="1:5">
      <c r="A330" s="14" t="s">
        <v>324</v>
      </c>
      <c r="B330" s="1">
        <v>11162</v>
      </c>
      <c r="C330" s="22" t="s">
        <v>324</v>
      </c>
      <c r="D330" s="23">
        <v>8392</v>
      </c>
      <c r="E330" s="8">
        <f t="shared" si="5"/>
        <v>0.75183658842501344</v>
      </c>
    </row>
    <row r="331" spans="1:5">
      <c r="A331" s="14" t="s">
        <v>325</v>
      </c>
      <c r="B331" s="1">
        <v>497</v>
      </c>
      <c r="C331" s="22" t="s">
        <v>325</v>
      </c>
      <c r="D331" s="23">
        <v>238</v>
      </c>
      <c r="E331" s="8">
        <f t="shared" si="5"/>
        <v>0.47887323943661969</v>
      </c>
    </row>
    <row r="332" spans="1:5" ht="25.5">
      <c r="A332" s="14" t="s">
        <v>326</v>
      </c>
      <c r="B332" s="1">
        <v>156</v>
      </c>
      <c r="C332" s="22" t="s">
        <v>326</v>
      </c>
      <c r="D332" s="23">
        <v>39</v>
      </c>
      <c r="E332" s="8">
        <f t="shared" si="5"/>
        <v>0.25</v>
      </c>
    </row>
    <row r="333" spans="1:5">
      <c r="A333" s="14" t="s">
        <v>327</v>
      </c>
      <c r="B333" s="1">
        <v>267</v>
      </c>
      <c r="C333" s="22" t="s">
        <v>327</v>
      </c>
      <c r="D333" s="23">
        <v>110</v>
      </c>
      <c r="E333" s="8">
        <f t="shared" si="5"/>
        <v>0.41198501872659177</v>
      </c>
    </row>
    <row r="334" spans="1:5">
      <c r="A334" s="14" t="s">
        <v>328</v>
      </c>
      <c r="B334" s="1">
        <v>5009</v>
      </c>
      <c r="C334" s="22" t="s">
        <v>328</v>
      </c>
      <c r="D334" s="23">
        <v>2368</v>
      </c>
      <c r="E334" s="8">
        <f t="shared" si="5"/>
        <v>0.47274905170692755</v>
      </c>
    </row>
    <row r="335" spans="1:5">
      <c r="A335" s="14" t="s">
        <v>329</v>
      </c>
      <c r="B335" s="1">
        <v>590</v>
      </c>
      <c r="C335" s="22" t="s">
        <v>329</v>
      </c>
      <c r="D335" s="23">
        <v>380</v>
      </c>
      <c r="E335" s="8">
        <f t="shared" si="5"/>
        <v>0.64406779661016944</v>
      </c>
    </row>
    <row r="336" spans="1:5" ht="25.5">
      <c r="A336" s="14" t="s">
        <v>330</v>
      </c>
      <c r="B336" s="1">
        <v>260</v>
      </c>
      <c r="C336" s="22" t="s">
        <v>330</v>
      </c>
      <c r="D336" s="23">
        <v>98</v>
      </c>
      <c r="E336" s="8">
        <f t="shared" si="5"/>
        <v>0.37692307692307692</v>
      </c>
    </row>
    <row r="337" spans="1:5">
      <c r="A337" s="14" t="s">
        <v>331</v>
      </c>
      <c r="B337" s="1">
        <v>435</v>
      </c>
      <c r="C337" s="22" t="s">
        <v>331</v>
      </c>
      <c r="D337" s="23">
        <f>150+48</f>
        <v>198</v>
      </c>
      <c r="E337" s="8">
        <f t="shared" si="5"/>
        <v>0.45517241379310347</v>
      </c>
    </row>
    <row r="338" spans="1:5" ht="38.25">
      <c r="A338" s="14" t="s">
        <v>332</v>
      </c>
      <c r="B338" s="1">
        <v>241</v>
      </c>
      <c r="C338" s="22" t="s">
        <v>332</v>
      </c>
      <c r="D338" s="23">
        <v>189</v>
      </c>
      <c r="E338" s="8">
        <f t="shared" si="5"/>
        <v>0.78423236514522821</v>
      </c>
    </row>
    <row r="339" spans="1:5">
      <c r="A339" s="14" t="s">
        <v>333</v>
      </c>
      <c r="B339" s="1">
        <v>12137</v>
      </c>
      <c r="C339" s="22" t="s">
        <v>333</v>
      </c>
      <c r="D339" s="23">
        <f>10201+110</f>
        <v>10311</v>
      </c>
      <c r="E339" s="8">
        <f t="shared" si="5"/>
        <v>0.84955095987476315</v>
      </c>
    </row>
    <row r="340" spans="1:5" ht="25.5">
      <c r="A340" s="14" t="s">
        <v>334</v>
      </c>
      <c r="B340" s="1">
        <v>43</v>
      </c>
      <c r="C340" s="22" t="s">
        <v>334</v>
      </c>
      <c r="D340" s="23">
        <v>44</v>
      </c>
      <c r="E340" s="8">
        <f t="shared" si="5"/>
        <v>1.0232558139534884</v>
      </c>
    </row>
    <row r="341" spans="1:5">
      <c r="A341" s="14" t="s">
        <v>335</v>
      </c>
      <c r="B341" s="1">
        <v>116</v>
      </c>
      <c r="C341" s="22" t="s">
        <v>335</v>
      </c>
      <c r="D341" s="23">
        <v>43</v>
      </c>
      <c r="E341" s="8">
        <f t="shared" si="5"/>
        <v>0.37068965517241381</v>
      </c>
    </row>
    <row r="342" spans="1:5">
      <c r="A342" s="14" t="s">
        <v>336</v>
      </c>
      <c r="B342" s="1">
        <v>4274</v>
      </c>
      <c r="C342" s="22" t="s">
        <v>336</v>
      </c>
      <c r="D342" s="23">
        <v>4284</v>
      </c>
      <c r="E342" s="8">
        <f t="shared" si="5"/>
        <v>1.0023397285914835</v>
      </c>
    </row>
    <row r="343" spans="1:5">
      <c r="A343" s="14" t="s">
        <v>337</v>
      </c>
      <c r="B343" s="1">
        <v>118</v>
      </c>
      <c r="C343" s="22" t="s">
        <v>337</v>
      </c>
      <c r="D343" s="23">
        <v>52</v>
      </c>
      <c r="E343" s="8">
        <f t="shared" si="5"/>
        <v>0.44067796610169491</v>
      </c>
    </row>
    <row r="344" spans="1:5">
      <c r="A344" s="14" t="s">
        <v>338</v>
      </c>
      <c r="B344" s="1">
        <v>69</v>
      </c>
      <c r="C344" s="22" t="s">
        <v>338</v>
      </c>
      <c r="D344" s="23">
        <v>36</v>
      </c>
      <c r="E344" s="8">
        <f t="shared" si="5"/>
        <v>0.52173913043478259</v>
      </c>
    </row>
    <row r="345" spans="1:5">
      <c r="A345" s="14" t="s">
        <v>339</v>
      </c>
      <c r="B345" s="1">
        <v>9540</v>
      </c>
      <c r="C345" s="22" t="s">
        <v>339</v>
      </c>
      <c r="D345" s="23">
        <f>7647+396</f>
        <v>8043</v>
      </c>
      <c r="E345" s="8">
        <f t="shared" si="5"/>
        <v>0.84308176100628929</v>
      </c>
    </row>
    <row r="346" spans="1:5">
      <c r="A346" s="14" t="s">
        <v>339</v>
      </c>
      <c r="B346" s="1">
        <v>370</v>
      </c>
      <c r="C346" s="22" t="s">
        <v>339</v>
      </c>
      <c r="D346" s="23">
        <f>154+15</f>
        <v>169</v>
      </c>
      <c r="E346" s="8">
        <f t="shared" si="5"/>
        <v>0.45675675675675675</v>
      </c>
    </row>
    <row r="347" spans="1:5">
      <c r="A347" s="14" t="s">
        <v>340</v>
      </c>
      <c r="B347" s="1">
        <v>21706</v>
      </c>
      <c r="C347" s="22" t="s">
        <v>340</v>
      </c>
      <c r="D347" s="23">
        <v>16831</v>
      </c>
      <c r="E347" s="8">
        <f t="shared" si="5"/>
        <v>0.77540772136736391</v>
      </c>
    </row>
    <row r="348" spans="1:5">
      <c r="A348" s="14" t="s">
        <v>341</v>
      </c>
      <c r="B348" s="1">
        <v>597</v>
      </c>
      <c r="C348" s="22" t="s">
        <v>341</v>
      </c>
      <c r="D348" s="23">
        <v>292</v>
      </c>
      <c r="E348" s="8">
        <f t="shared" si="5"/>
        <v>0.48911222780569513</v>
      </c>
    </row>
    <row r="349" spans="1:5">
      <c r="A349" s="14" t="s">
        <v>342</v>
      </c>
      <c r="B349" s="1">
        <v>155</v>
      </c>
      <c r="C349" s="22" t="s">
        <v>342</v>
      </c>
      <c r="D349" s="23">
        <v>78</v>
      </c>
      <c r="E349" s="8">
        <f t="shared" si="5"/>
        <v>0.50322580645161286</v>
      </c>
    </row>
    <row r="350" spans="1:5">
      <c r="A350" s="14" t="s">
        <v>343</v>
      </c>
      <c r="B350" s="1">
        <v>1158</v>
      </c>
      <c r="C350" s="22" t="s">
        <v>343</v>
      </c>
      <c r="D350" s="23">
        <v>710</v>
      </c>
      <c r="E350" s="8">
        <f t="shared" si="5"/>
        <v>0.613126079447323</v>
      </c>
    </row>
    <row r="351" spans="1:5" ht="25.5">
      <c r="A351" s="14" t="s">
        <v>344</v>
      </c>
      <c r="B351" s="1">
        <v>70</v>
      </c>
      <c r="C351" s="22" t="s">
        <v>344</v>
      </c>
      <c r="D351" s="23">
        <v>71</v>
      </c>
      <c r="E351" s="8">
        <f t="shared" si="5"/>
        <v>1.0142857142857142</v>
      </c>
    </row>
    <row r="352" spans="1:5">
      <c r="A352" s="14" t="s">
        <v>345</v>
      </c>
      <c r="B352" s="1">
        <v>34439</v>
      </c>
      <c r="C352" s="22" t="s">
        <v>345</v>
      </c>
      <c r="D352" s="23">
        <f>15307+186</f>
        <v>15493</v>
      </c>
      <c r="E352" s="8">
        <f t="shared" si="5"/>
        <v>0.44986788234269287</v>
      </c>
    </row>
    <row r="353" spans="1:5">
      <c r="A353" s="14" t="s">
        <v>346</v>
      </c>
      <c r="B353" s="1">
        <v>232</v>
      </c>
      <c r="C353" s="22" t="s">
        <v>346</v>
      </c>
      <c r="D353" s="23">
        <v>250</v>
      </c>
      <c r="E353" s="8">
        <f t="shared" si="5"/>
        <v>1.0775862068965518</v>
      </c>
    </row>
    <row r="354" spans="1:5">
      <c r="A354" s="14" t="s">
        <v>347</v>
      </c>
      <c r="B354" s="1">
        <v>2330</v>
      </c>
      <c r="C354" s="22" t="s">
        <v>347</v>
      </c>
      <c r="D354" s="23">
        <v>1258</v>
      </c>
      <c r="E354" s="8">
        <f t="shared" si="5"/>
        <v>0.53991416309012874</v>
      </c>
    </row>
    <row r="355" spans="1:5">
      <c r="A355" s="14" t="s">
        <v>348</v>
      </c>
      <c r="B355" s="1">
        <v>477</v>
      </c>
      <c r="C355" s="22" t="s">
        <v>348</v>
      </c>
      <c r="D355" s="23">
        <v>175</v>
      </c>
      <c r="E355" s="8">
        <f t="shared" si="5"/>
        <v>0.3668763102725367</v>
      </c>
    </row>
    <row r="356" spans="1:5">
      <c r="A356" s="14" t="s">
        <v>349</v>
      </c>
      <c r="B356" s="1">
        <v>390</v>
      </c>
      <c r="C356" s="22" t="s">
        <v>349</v>
      </c>
      <c r="D356" s="23">
        <v>200</v>
      </c>
      <c r="E356" s="8">
        <f t="shared" si="5"/>
        <v>0.51282051282051277</v>
      </c>
    </row>
    <row r="357" spans="1:5">
      <c r="A357" s="14" t="s">
        <v>350</v>
      </c>
      <c r="B357" s="1">
        <v>20</v>
      </c>
      <c r="C357" s="22" t="s">
        <v>350</v>
      </c>
      <c r="D357" s="23">
        <v>20</v>
      </c>
      <c r="E357" s="8">
        <f t="shared" si="5"/>
        <v>1</v>
      </c>
    </row>
    <row r="358" spans="1:5">
      <c r="A358" s="14" t="s">
        <v>351</v>
      </c>
      <c r="B358" s="1">
        <v>3079</v>
      </c>
      <c r="C358" s="22" t="s">
        <v>351</v>
      </c>
      <c r="D358" s="23">
        <f>956+298</f>
        <v>1254</v>
      </c>
      <c r="E358" s="8">
        <f t="shared" si="5"/>
        <v>0.40727508931471257</v>
      </c>
    </row>
    <row r="359" spans="1:5">
      <c r="A359" s="14" t="s">
        <v>352</v>
      </c>
      <c r="B359" s="1">
        <v>126</v>
      </c>
      <c r="C359" s="22" t="s">
        <v>352</v>
      </c>
      <c r="D359" s="23">
        <v>43</v>
      </c>
      <c r="E359" s="8">
        <f t="shared" si="5"/>
        <v>0.34126984126984128</v>
      </c>
    </row>
    <row r="360" spans="1:5">
      <c r="A360" s="14" t="s">
        <v>353</v>
      </c>
      <c r="B360" s="1">
        <v>83</v>
      </c>
      <c r="C360" s="22" t="s">
        <v>353</v>
      </c>
      <c r="D360" s="23">
        <v>44</v>
      </c>
      <c r="E360" s="8">
        <f t="shared" si="5"/>
        <v>0.53012048192771088</v>
      </c>
    </row>
    <row r="361" spans="1:5">
      <c r="A361" s="14" t="s">
        <v>354</v>
      </c>
      <c r="B361" s="1">
        <v>181</v>
      </c>
      <c r="C361" s="22" t="s">
        <v>354</v>
      </c>
      <c r="D361" s="23">
        <v>118</v>
      </c>
      <c r="E361" s="8">
        <f t="shared" si="5"/>
        <v>0.65193370165745856</v>
      </c>
    </row>
    <row r="362" spans="1:5">
      <c r="A362" s="14" t="s">
        <v>355</v>
      </c>
      <c r="B362" s="1">
        <v>877</v>
      </c>
      <c r="C362" s="22" t="s">
        <v>355</v>
      </c>
      <c r="D362" s="23">
        <f>361+137</f>
        <v>498</v>
      </c>
      <c r="E362" s="8">
        <f t="shared" si="5"/>
        <v>0.5678449258836944</v>
      </c>
    </row>
    <row r="363" spans="1:5">
      <c r="A363" s="14" t="s">
        <v>356</v>
      </c>
      <c r="B363" s="1">
        <v>117</v>
      </c>
      <c r="C363" s="22" t="s">
        <v>356</v>
      </c>
      <c r="D363" s="23">
        <v>44</v>
      </c>
      <c r="E363" s="8">
        <f t="shared" si="5"/>
        <v>0.37606837606837606</v>
      </c>
    </row>
    <row r="364" spans="1:5">
      <c r="A364" s="14" t="s">
        <v>357</v>
      </c>
      <c r="B364" s="1">
        <v>118</v>
      </c>
      <c r="C364" s="22" t="s">
        <v>357</v>
      </c>
      <c r="D364" s="23">
        <v>66</v>
      </c>
      <c r="E364" s="8">
        <f t="shared" si="5"/>
        <v>0.55932203389830504</v>
      </c>
    </row>
    <row r="365" spans="1:5">
      <c r="A365" s="14" t="s">
        <v>358</v>
      </c>
      <c r="B365" s="1">
        <v>3689</v>
      </c>
      <c r="C365" s="22" t="s">
        <v>358</v>
      </c>
      <c r="D365" s="23">
        <f>1434+149</f>
        <v>1583</v>
      </c>
      <c r="E365" s="8">
        <f t="shared" si="5"/>
        <v>0.42911358091623747</v>
      </c>
    </row>
    <row r="366" spans="1:5" ht="38.25">
      <c r="A366" s="14" t="s">
        <v>359</v>
      </c>
      <c r="B366" s="1">
        <v>336</v>
      </c>
      <c r="C366" s="22" t="s">
        <v>359</v>
      </c>
      <c r="D366" s="23">
        <v>258</v>
      </c>
      <c r="E366" s="8">
        <f t="shared" si="5"/>
        <v>0.7678571428571429</v>
      </c>
    </row>
    <row r="367" spans="1:5">
      <c r="A367" s="14" t="s">
        <v>360</v>
      </c>
      <c r="B367" s="1">
        <v>389</v>
      </c>
      <c r="C367" s="22" t="s">
        <v>360</v>
      </c>
      <c r="D367" s="23">
        <v>327</v>
      </c>
      <c r="E367" s="8">
        <f t="shared" si="5"/>
        <v>0.84061696658097684</v>
      </c>
    </row>
    <row r="368" spans="1:5">
      <c r="A368" s="14" t="s">
        <v>361</v>
      </c>
      <c r="B368" s="1">
        <v>52</v>
      </c>
      <c r="C368" s="22" t="s">
        <v>361</v>
      </c>
      <c r="D368" s="23">
        <v>38</v>
      </c>
      <c r="E368" s="8">
        <f t="shared" si="5"/>
        <v>0.73076923076923073</v>
      </c>
    </row>
    <row r="369" spans="1:5">
      <c r="A369" s="14" t="s">
        <v>362</v>
      </c>
      <c r="B369" s="1">
        <v>21</v>
      </c>
      <c r="C369" s="22" t="s">
        <v>362</v>
      </c>
      <c r="D369" s="23">
        <v>19</v>
      </c>
      <c r="E369" s="8">
        <f t="shared" si="5"/>
        <v>0.90476190476190477</v>
      </c>
    </row>
    <row r="370" spans="1:5">
      <c r="A370" s="14" t="s">
        <v>363</v>
      </c>
      <c r="B370" s="1">
        <v>2010</v>
      </c>
      <c r="C370" s="22" t="s">
        <v>363</v>
      </c>
      <c r="D370" s="23">
        <v>1163</v>
      </c>
      <c r="E370" s="8">
        <f t="shared" si="5"/>
        <v>0.57860696517412935</v>
      </c>
    </row>
    <row r="371" spans="1:5">
      <c r="A371" s="14" t="s">
        <v>364</v>
      </c>
      <c r="B371" s="1">
        <v>676</v>
      </c>
      <c r="C371" s="22" t="s">
        <v>364</v>
      </c>
      <c r="D371" s="23">
        <v>417</v>
      </c>
      <c r="E371" s="8">
        <f t="shared" si="5"/>
        <v>0.61686390532544377</v>
      </c>
    </row>
    <row r="372" spans="1:5" ht="25.5">
      <c r="A372" s="14" t="s">
        <v>365</v>
      </c>
      <c r="B372" s="1">
        <v>1070</v>
      </c>
      <c r="C372" s="22" t="s">
        <v>365</v>
      </c>
      <c r="D372" s="23">
        <v>854</v>
      </c>
      <c r="E372" s="8">
        <f t="shared" si="5"/>
        <v>0.79813084112149535</v>
      </c>
    </row>
    <row r="373" spans="1:5" ht="38.25">
      <c r="A373" s="14" t="s">
        <v>366</v>
      </c>
      <c r="B373" s="1">
        <v>107</v>
      </c>
      <c r="C373" s="22" t="s">
        <v>366</v>
      </c>
      <c r="D373" s="23">
        <v>46</v>
      </c>
      <c r="E373" s="8">
        <f t="shared" si="5"/>
        <v>0.42990654205607476</v>
      </c>
    </row>
    <row r="374" spans="1:5">
      <c r="A374" s="14" t="s">
        <v>367</v>
      </c>
      <c r="B374" s="1">
        <v>61</v>
      </c>
      <c r="C374" s="22" t="s">
        <v>367</v>
      </c>
      <c r="D374" s="23">
        <v>25</v>
      </c>
      <c r="E374" s="8">
        <f t="shared" si="5"/>
        <v>0.4098360655737705</v>
      </c>
    </row>
    <row r="375" spans="1:5">
      <c r="A375" s="14" t="s">
        <v>368</v>
      </c>
      <c r="B375" s="1">
        <v>126</v>
      </c>
      <c r="C375" s="22" t="s">
        <v>368</v>
      </c>
      <c r="D375" s="23">
        <v>101</v>
      </c>
      <c r="E375" s="8">
        <f t="shared" si="5"/>
        <v>0.80158730158730163</v>
      </c>
    </row>
    <row r="376" spans="1:5">
      <c r="A376" s="14" t="s">
        <v>369</v>
      </c>
      <c r="B376" s="1">
        <v>590</v>
      </c>
      <c r="C376" s="22" t="s">
        <v>369</v>
      </c>
      <c r="D376" s="23">
        <v>328</v>
      </c>
      <c r="E376" s="8">
        <f t="shared" si="5"/>
        <v>0.55593220338983051</v>
      </c>
    </row>
    <row r="377" spans="1:5">
      <c r="A377" s="14" t="s">
        <v>370</v>
      </c>
      <c r="B377" s="1">
        <v>293</v>
      </c>
      <c r="C377" s="22" t="s">
        <v>370</v>
      </c>
      <c r="D377" s="23">
        <v>113</v>
      </c>
      <c r="E377" s="8">
        <f t="shared" si="5"/>
        <v>0.38566552901023893</v>
      </c>
    </row>
    <row r="378" spans="1:5">
      <c r="A378" s="14" t="s">
        <v>371</v>
      </c>
      <c r="B378" s="1">
        <v>396</v>
      </c>
      <c r="C378" s="22" t="s">
        <v>371</v>
      </c>
      <c r="D378" s="23">
        <v>218</v>
      </c>
      <c r="E378" s="8">
        <f t="shared" si="5"/>
        <v>0.5505050505050505</v>
      </c>
    </row>
    <row r="379" spans="1:5">
      <c r="A379" s="14" t="s">
        <v>372</v>
      </c>
      <c r="B379" s="1">
        <v>42</v>
      </c>
      <c r="C379" s="22" t="s">
        <v>372</v>
      </c>
      <c r="D379" s="23">
        <v>19</v>
      </c>
      <c r="E379" s="8">
        <f t="shared" si="5"/>
        <v>0.45238095238095238</v>
      </c>
    </row>
    <row r="380" spans="1:5">
      <c r="A380" s="14" t="s">
        <v>373</v>
      </c>
      <c r="B380" s="1">
        <v>1561</v>
      </c>
      <c r="C380" s="22" t="s">
        <v>373</v>
      </c>
      <c r="D380" s="23">
        <v>913</v>
      </c>
      <c r="E380" s="8">
        <f t="shared" si="5"/>
        <v>0.58488148622677771</v>
      </c>
    </row>
    <row r="381" spans="1:5">
      <c r="A381" s="14" t="s">
        <v>374</v>
      </c>
      <c r="B381" s="1">
        <v>292</v>
      </c>
      <c r="C381" s="22" t="s">
        <v>374</v>
      </c>
      <c r="D381" s="23">
        <v>194</v>
      </c>
      <c r="E381" s="8">
        <f t="shared" si="5"/>
        <v>0.66438356164383561</v>
      </c>
    </row>
    <row r="382" spans="1:5">
      <c r="A382" s="14" t="s">
        <v>375</v>
      </c>
      <c r="B382" s="1">
        <v>483</v>
      </c>
      <c r="C382" s="22" t="s">
        <v>375</v>
      </c>
      <c r="D382" s="23">
        <v>343</v>
      </c>
      <c r="E382" s="8">
        <f t="shared" si="5"/>
        <v>0.71014492753623193</v>
      </c>
    </row>
    <row r="383" spans="1:5">
      <c r="A383" s="14" t="s">
        <v>376</v>
      </c>
      <c r="B383" s="1">
        <v>1746</v>
      </c>
      <c r="C383" s="22" t="s">
        <v>376</v>
      </c>
      <c r="D383" s="23">
        <v>639</v>
      </c>
      <c r="E383" s="8">
        <f t="shared" si="5"/>
        <v>0.36597938144329895</v>
      </c>
    </row>
    <row r="384" spans="1:5">
      <c r="A384" s="14" t="s">
        <v>377</v>
      </c>
      <c r="B384" s="1">
        <v>1950</v>
      </c>
      <c r="C384" s="22" t="s">
        <v>377</v>
      </c>
      <c r="D384" s="23">
        <v>1341</v>
      </c>
      <c r="E384" s="8">
        <f t="shared" si="5"/>
        <v>0.68769230769230771</v>
      </c>
    </row>
    <row r="385" spans="1:5">
      <c r="A385" s="14" t="s">
        <v>378</v>
      </c>
      <c r="B385" s="1">
        <v>446</v>
      </c>
      <c r="C385" s="22" t="s">
        <v>378</v>
      </c>
      <c r="D385" s="23">
        <v>238</v>
      </c>
      <c r="E385" s="8">
        <f t="shared" si="5"/>
        <v>0.53363228699551568</v>
      </c>
    </row>
    <row r="386" spans="1:5">
      <c r="A386" s="14" t="s">
        <v>379</v>
      </c>
      <c r="B386" s="1">
        <v>478</v>
      </c>
      <c r="C386" s="22" t="s">
        <v>379</v>
      </c>
      <c r="D386" s="23">
        <v>199</v>
      </c>
      <c r="E386" s="8">
        <f t="shared" si="5"/>
        <v>0.41631799163179917</v>
      </c>
    </row>
    <row r="387" spans="1:5">
      <c r="A387" s="14" t="s">
        <v>380</v>
      </c>
      <c r="B387" s="1">
        <v>92</v>
      </c>
      <c r="C387" s="22" t="s">
        <v>380</v>
      </c>
      <c r="D387" s="23">
        <v>57</v>
      </c>
      <c r="E387" s="8">
        <f t="shared" ref="E387:E450" si="6">(D387/B387)</f>
        <v>0.61956521739130432</v>
      </c>
    </row>
    <row r="388" spans="1:5">
      <c r="A388" s="14" t="s">
        <v>381</v>
      </c>
      <c r="B388" s="1">
        <v>89</v>
      </c>
      <c r="C388" s="22" t="s">
        <v>381</v>
      </c>
      <c r="D388" s="23">
        <v>88</v>
      </c>
      <c r="E388" s="8">
        <f t="shared" si="6"/>
        <v>0.9887640449438202</v>
      </c>
    </row>
    <row r="389" spans="1:5">
      <c r="A389" s="14" t="s">
        <v>382</v>
      </c>
      <c r="B389" s="1">
        <v>1688</v>
      </c>
      <c r="C389" s="22" t="s">
        <v>382</v>
      </c>
      <c r="D389" s="23">
        <v>853</v>
      </c>
      <c r="E389" s="8">
        <f t="shared" si="6"/>
        <v>0.50533175355450233</v>
      </c>
    </row>
    <row r="390" spans="1:5">
      <c r="A390" s="14" t="s">
        <v>383</v>
      </c>
      <c r="B390" s="1">
        <v>179</v>
      </c>
      <c r="C390" s="22" t="s">
        <v>383</v>
      </c>
      <c r="D390" s="23">
        <v>111</v>
      </c>
      <c r="E390" s="8">
        <f t="shared" si="6"/>
        <v>0.62011173184357538</v>
      </c>
    </row>
    <row r="391" spans="1:5" ht="25.5">
      <c r="A391" s="14" t="s">
        <v>384</v>
      </c>
      <c r="B391" s="1">
        <v>62</v>
      </c>
      <c r="C391" s="22" t="s">
        <v>384</v>
      </c>
      <c r="D391" s="23">
        <v>62</v>
      </c>
      <c r="E391" s="8">
        <f t="shared" si="6"/>
        <v>1</v>
      </c>
    </row>
    <row r="392" spans="1:5">
      <c r="A392" s="14" t="s">
        <v>385</v>
      </c>
      <c r="B392" s="1">
        <v>18158</v>
      </c>
      <c r="C392" s="22" t="s">
        <v>385</v>
      </c>
      <c r="D392" s="23">
        <v>6493</v>
      </c>
      <c r="E392" s="8">
        <f t="shared" si="6"/>
        <v>0.35758343429893158</v>
      </c>
    </row>
    <row r="393" spans="1:5">
      <c r="A393" s="14" t="s">
        <v>386</v>
      </c>
      <c r="B393" s="1">
        <v>27</v>
      </c>
      <c r="C393" s="22" t="s">
        <v>386</v>
      </c>
      <c r="D393" s="24">
        <v>23</v>
      </c>
      <c r="E393" s="8">
        <f t="shared" si="6"/>
        <v>0.85185185185185186</v>
      </c>
    </row>
    <row r="394" spans="1:5" ht="25.5">
      <c r="A394" s="14" t="s">
        <v>387</v>
      </c>
      <c r="B394" s="1">
        <v>51</v>
      </c>
      <c r="C394" s="22" t="s">
        <v>387</v>
      </c>
      <c r="D394" s="24">
        <v>12</v>
      </c>
      <c r="E394" s="8">
        <f t="shared" si="6"/>
        <v>0.23529411764705882</v>
      </c>
    </row>
    <row r="395" spans="1:5">
      <c r="A395" s="14" t="s">
        <v>388</v>
      </c>
      <c r="B395" s="1">
        <v>181</v>
      </c>
      <c r="C395" s="22" t="s">
        <v>388</v>
      </c>
      <c r="D395" s="24">
        <v>258</v>
      </c>
      <c r="E395" s="8">
        <f t="shared" si="6"/>
        <v>1.4254143646408839</v>
      </c>
    </row>
    <row r="396" spans="1:5">
      <c r="A396" s="14" t="s">
        <v>389</v>
      </c>
      <c r="B396" s="1">
        <v>51923</v>
      </c>
      <c r="C396" s="22" t="s">
        <v>389</v>
      </c>
      <c r="D396" s="24">
        <f>18601+397</f>
        <v>18998</v>
      </c>
      <c r="E396" s="8">
        <f t="shared" si="6"/>
        <v>0.36588794946362885</v>
      </c>
    </row>
    <row r="397" spans="1:5">
      <c r="A397" s="14" t="s">
        <v>390</v>
      </c>
      <c r="B397" s="1">
        <v>388</v>
      </c>
      <c r="C397" s="22" t="s">
        <v>390</v>
      </c>
      <c r="D397" s="24">
        <v>182</v>
      </c>
      <c r="E397" s="8">
        <f t="shared" si="6"/>
        <v>0.46907216494845361</v>
      </c>
    </row>
    <row r="398" spans="1:5">
      <c r="A398" s="14" t="s">
        <v>391</v>
      </c>
      <c r="B398" s="1">
        <v>371</v>
      </c>
      <c r="C398" s="22" t="s">
        <v>391</v>
      </c>
      <c r="D398" s="24">
        <v>198</v>
      </c>
      <c r="E398" s="8">
        <f t="shared" si="6"/>
        <v>0.53369272237196763</v>
      </c>
    </row>
    <row r="399" spans="1:5">
      <c r="A399" s="14" t="s">
        <v>392</v>
      </c>
      <c r="B399" s="1">
        <v>1259</v>
      </c>
      <c r="C399" s="22" t="s">
        <v>392</v>
      </c>
      <c r="D399" s="24">
        <v>551</v>
      </c>
      <c r="E399" s="8">
        <f t="shared" si="6"/>
        <v>0.43764892772041303</v>
      </c>
    </row>
    <row r="400" spans="1:5">
      <c r="A400" s="14" t="s">
        <v>393</v>
      </c>
      <c r="B400" s="1">
        <v>403</v>
      </c>
      <c r="C400" s="22" t="s">
        <v>393</v>
      </c>
      <c r="D400" s="24">
        <v>489</v>
      </c>
      <c r="E400" s="8">
        <f t="shared" si="6"/>
        <v>1.2133995037220844</v>
      </c>
    </row>
    <row r="401" spans="1:5">
      <c r="A401" s="14" t="s">
        <v>394</v>
      </c>
      <c r="B401" s="1">
        <v>2237</v>
      </c>
      <c r="C401" s="22" t="s">
        <v>394</v>
      </c>
      <c r="D401" s="24">
        <f>913+266</f>
        <v>1179</v>
      </c>
      <c r="E401" s="8">
        <f t="shared" si="6"/>
        <v>0.52704514975413497</v>
      </c>
    </row>
    <row r="402" spans="1:5">
      <c r="A402" s="14" t="s">
        <v>395</v>
      </c>
      <c r="B402" s="1">
        <v>176</v>
      </c>
      <c r="C402" s="22" t="s">
        <v>395</v>
      </c>
      <c r="D402" s="24">
        <v>35</v>
      </c>
      <c r="E402" s="8">
        <f t="shared" si="6"/>
        <v>0.19886363636363635</v>
      </c>
    </row>
    <row r="403" spans="1:5">
      <c r="A403" s="14" t="s">
        <v>396</v>
      </c>
      <c r="B403" s="1">
        <v>766</v>
      </c>
      <c r="C403" s="22" t="s">
        <v>396</v>
      </c>
      <c r="D403" s="24">
        <v>759</v>
      </c>
      <c r="E403" s="8">
        <f t="shared" si="6"/>
        <v>0.99086161879895562</v>
      </c>
    </row>
    <row r="404" spans="1:5">
      <c r="A404" s="14" t="s">
        <v>397</v>
      </c>
      <c r="B404" s="1">
        <v>3650</v>
      </c>
      <c r="C404" s="22" t="s">
        <v>397</v>
      </c>
      <c r="D404" s="24">
        <f>332+634</f>
        <v>966</v>
      </c>
      <c r="E404" s="8">
        <f t="shared" si="6"/>
        <v>0.26465753424657534</v>
      </c>
    </row>
    <row r="405" spans="1:5">
      <c r="A405" s="14" t="s">
        <v>398</v>
      </c>
      <c r="B405" s="1">
        <v>202</v>
      </c>
      <c r="C405" s="22" t="s">
        <v>398</v>
      </c>
      <c r="D405" s="24">
        <v>118</v>
      </c>
      <c r="E405" s="8">
        <f t="shared" si="6"/>
        <v>0.58415841584158412</v>
      </c>
    </row>
    <row r="406" spans="1:5">
      <c r="A406" s="14" t="s">
        <v>399</v>
      </c>
      <c r="B406" s="1">
        <v>247</v>
      </c>
      <c r="C406" s="22" t="s">
        <v>399</v>
      </c>
      <c r="D406" s="24">
        <v>133</v>
      </c>
      <c r="E406" s="8">
        <f t="shared" si="6"/>
        <v>0.53846153846153844</v>
      </c>
    </row>
    <row r="407" spans="1:5">
      <c r="A407" s="14" t="s">
        <v>400</v>
      </c>
      <c r="B407" s="1">
        <v>421</v>
      </c>
      <c r="C407" s="22" t="s">
        <v>400</v>
      </c>
      <c r="D407" s="24">
        <v>358</v>
      </c>
      <c r="E407" s="8">
        <f t="shared" si="6"/>
        <v>0.85035629453681705</v>
      </c>
    </row>
    <row r="408" spans="1:5">
      <c r="A408" s="14" t="s">
        <v>401</v>
      </c>
      <c r="B408" s="1">
        <v>396</v>
      </c>
      <c r="C408" s="22" t="s">
        <v>401</v>
      </c>
      <c r="D408" s="24">
        <f>86+48</f>
        <v>134</v>
      </c>
      <c r="E408" s="8">
        <f t="shared" si="6"/>
        <v>0.3383838383838384</v>
      </c>
    </row>
    <row r="409" spans="1:5">
      <c r="A409" s="14" t="s">
        <v>402</v>
      </c>
      <c r="B409" s="1">
        <v>1169</v>
      </c>
      <c r="C409" s="22" t="s">
        <v>402</v>
      </c>
      <c r="D409" s="24">
        <v>494</v>
      </c>
      <c r="E409" s="8">
        <f t="shared" si="6"/>
        <v>0.42258340461933275</v>
      </c>
    </row>
    <row r="410" spans="1:5">
      <c r="A410" s="14" t="s">
        <v>403</v>
      </c>
      <c r="B410" s="1">
        <v>1907</v>
      </c>
      <c r="C410" s="22" t="s">
        <v>403</v>
      </c>
      <c r="D410" s="24">
        <v>1581</v>
      </c>
      <c r="E410" s="8">
        <f t="shared" si="6"/>
        <v>0.82905086523335081</v>
      </c>
    </row>
    <row r="411" spans="1:5">
      <c r="A411" s="14" t="s">
        <v>404</v>
      </c>
      <c r="B411" s="1">
        <v>52</v>
      </c>
      <c r="C411" s="22" t="s">
        <v>404</v>
      </c>
      <c r="D411" s="24">
        <v>13</v>
      </c>
      <c r="E411" s="8">
        <f t="shared" si="6"/>
        <v>0.25</v>
      </c>
    </row>
    <row r="412" spans="1:5">
      <c r="A412" s="14" t="s">
        <v>405</v>
      </c>
      <c r="B412" s="1">
        <v>13769</v>
      </c>
      <c r="C412" s="22" t="s">
        <v>405</v>
      </c>
      <c r="D412" s="24">
        <v>7194</v>
      </c>
      <c r="E412" s="8">
        <f t="shared" si="6"/>
        <v>0.52247803035805074</v>
      </c>
    </row>
    <row r="413" spans="1:5" ht="25.5">
      <c r="A413" s="14" t="s">
        <v>406</v>
      </c>
      <c r="B413" s="1">
        <v>31</v>
      </c>
      <c r="C413" s="22" t="s">
        <v>406</v>
      </c>
      <c r="D413" s="24">
        <v>30</v>
      </c>
      <c r="E413" s="8">
        <f t="shared" si="6"/>
        <v>0.967741935483871</v>
      </c>
    </row>
    <row r="414" spans="1:5">
      <c r="A414" s="14" t="s">
        <v>407</v>
      </c>
      <c r="B414" s="1">
        <v>3894</v>
      </c>
      <c r="C414" s="22" t="s">
        <v>407</v>
      </c>
      <c r="D414" s="24">
        <v>2951</v>
      </c>
      <c r="E414" s="8">
        <f t="shared" si="6"/>
        <v>0.75783256291730872</v>
      </c>
    </row>
    <row r="415" spans="1:5">
      <c r="A415" s="14" t="s">
        <v>408</v>
      </c>
      <c r="B415" s="1">
        <v>280</v>
      </c>
      <c r="C415" s="22" t="s">
        <v>408</v>
      </c>
      <c r="D415" s="24">
        <v>157</v>
      </c>
      <c r="E415" s="8">
        <f t="shared" si="6"/>
        <v>0.56071428571428572</v>
      </c>
    </row>
    <row r="416" spans="1:5">
      <c r="A416" s="14" t="s">
        <v>409</v>
      </c>
      <c r="B416" s="1">
        <v>27160</v>
      </c>
      <c r="C416" s="22" t="s">
        <v>409</v>
      </c>
      <c r="D416" s="24">
        <f>10259+80</f>
        <v>10339</v>
      </c>
      <c r="E416" s="8">
        <f t="shared" si="6"/>
        <v>0.38067010309278349</v>
      </c>
    </row>
    <row r="417" spans="1:5">
      <c r="A417" s="14" t="s">
        <v>410</v>
      </c>
      <c r="B417" s="1">
        <v>91</v>
      </c>
      <c r="C417" s="22" t="s">
        <v>410</v>
      </c>
      <c r="D417" s="24">
        <v>44</v>
      </c>
      <c r="E417" s="8">
        <f t="shared" si="6"/>
        <v>0.48351648351648352</v>
      </c>
    </row>
    <row r="418" spans="1:5">
      <c r="A418" s="14" t="s">
        <v>411</v>
      </c>
      <c r="B418" s="1">
        <v>289</v>
      </c>
      <c r="C418" s="22" t="s">
        <v>411</v>
      </c>
      <c r="D418" s="24">
        <v>148</v>
      </c>
      <c r="E418" s="8">
        <f t="shared" si="6"/>
        <v>0.51211072664359858</v>
      </c>
    </row>
    <row r="419" spans="1:5">
      <c r="A419" s="14" t="s">
        <v>412</v>
      </c>
      <c r="B419" s="1">
        <v>119</v>
      </c>
      <c r="C419" s="22" t="s">
        <v>412</v>
      </c>
      <c r="D419" s="24">
        <v>91</v>
      </c>
      <c r="E419" s="8">
        <f t="shared" si="6"/>
        <v>0.76470588235294112</v>
      </c>
    </row>
    <row r="420" spans="1:5">
      <c r="A420" s="14" t="s">
        <v>413</v>
      </c>
      <c r="B420" s="1">
        <v>61</v>
      </c>
      <c r="C420" s="22" t="s">
        <v>413</v>
      </c>
      <c r="D420" s="24">
        <v>62</v>
      </c>
      <c r="E420" s="8">
        <f t="shared" si="6"/>
        <v>1.0163934426229508</v>
      </c>
    </row>
    <row r="421" spans="1:5">
      <c r="A421" s="14" t="s">
        <v>414</v>
      </c>
      <c r="B421" s="1">
        <v>1041</v>
      </c>
      <c r="C421" s="22" t="s">
        <v>414</v>
      </c>
      <c r="D421" s="24">
        <v>410</v>
      </c>
      <c r="E421" s="8">
        <f t="shared" si="6"/>
        <v>0.39385206532180594</v>
      </c>
    </row>
    <row r="422" spans="1:5">
      <c r="A422" s="14" t="s">
        <v>415</v>
      </c>
      <c r="B422" s="1">
        <v>592</v>
      </c>
      <c r="C422" s="22" t="s">
        <v>415</v>
      </c>
      <c r="D422" s="24">
        <v>274</v>
      </c>
      <c r="E422" s="8">
        <f t="shared" si="6"/>
        <v>0.46283783783783783</v>
      </c>
    </row>
    <row r="423" spans="1:5">
      <c r="A423" s="14" t="s">
        <v>416</v>
      </c>
      <c r="B423" s="1">
        <v>84</v>
      </c>
      <c r="C423" s="22" t="s">
        <v>416</v>
      </c>
      <c r="D423" s="24">
        <v>58</v>
      </c>
      <c r="E423" s="8">
        <f t="shared" si="6"/>
        <v>0.69047619047619047</v>
      </c>
    </row>
    <row r="424" spans="1:5">
      <c r="A424" s="14" t="s">
        <v>417</v>
      </c>
      <c r="B424" s="1">
        <v>571</v>
      </c>
      <c r="C424" s="22" t="s">
        <v>417</v>
      </c>
      <c r="D424" s="24">
        <f>361+445</f>
        <v>806</v>
      </c>
      <c r="E424" s="8">
        <f t="shared" si="6"/>
        <v>1.4115586690017514</v>
      </c>
    </row>
    <row r="425" spans="1:5">
      <c r="A425" s="14" t="s">
        <v>418</v>
      </c>
      <c r="B425" s="1">
        <v>304</v>
      </c>
      <c r="C425" s="22" t="s">
        <v>418</v>
      </c>
      <c r="D425" s="24">
        <v>113</v>
      </c>
      <c r="E425" s="8">
        <f t="shared" si="6"/>
        <v>0.37171052631578949</v>
      </c>
    </row>
    <row r="426" spans="1:5">
      <c r="A426" s="14" t="s">
        <v>419</v>
      </c>
      <c r="B426" s="1">
        <v>45</v>
      </c>
      <c r="C426" s="22" t="s">
        <v>419</v>
      </c>
      <c r="D426" s="24">
        <v>8</v>
      </c>
      <c r="E426" s="8">
        <f t="shared" si="6"/>
        <v>0.17777777777777778</v>
      </c>
    </row>
    <row r="427" spans="1:5">
      <c r="A427" s="14" t="s">
        <v>420</v>
      </c>
      <c r="B427" s="1">
        <v>351</v>
      </c>
      <c r="C427" s="22" t="s">
        <v>420</v>
      </c>
      <c r="D427" s="24">
        <v>221</v>
      </c>
      <c r="E427" s="8">
        <f t="shared" si="6"/>
        <v>0.62962962962962965</v>
      </c>
    </row>
    <row r="428" spans="1:5">
      <c r="A428" s="14" t="s">
        <v>421</v>
      </c>
      <c r="B428" s="1">
        <v>4034</v>
      </c>
      <c r="C428" s="22" t="s">
        <v>421</v>
      </c>
      <c r="D428" s="24">
        <f>2259+102</f>
        <v>2361</v>
      </c>
      <c r="E428" s="8">
        <f t="shared" si="6"/>
        <v>0.58527516113039169</v>
      </c>
    </row>
    <row r="429" spans="1:5">
      <c r="A429" s="14" t="s">
        <v>422</v>
      </c>
      <c r="B429" s="1">
        <v>109</v>
      </c>
      <c r="C429" s="22" t="s">
        <v>422</v>
      </c>
      <c r="D429" s="24">
        <v>77</v>
      </c>
      <c r="E429" s="8">
        <f t="shared" si="6"/>
        <v>0.70642201834862384</v>
      </c>
    </row>
    <row r="430" spans="1:5">
      <c r="A430" s="14" t="s">
        <v>423</v>
      </c>
      <c r="B430" s="1">
        <v>995</v>
      </c>
      <c r="C430" s="22" t="s">
        <v>423</v>
      </c>
      <c r="D430" s="24">
        <v>584</v>
      </c>
      <c r="E430" s="8">
        <f t="shared" si="6"/>
        <v>0.58693467336683414</v>
      </c>
    </row>
    <row r="431" spans="1:5">
      <c r="A431" s="14" t="s">
        <v>424</v>
      </c>
      <c r="B431" s="1">
        <v>1249</v>
      </c>
      <c r="C431" s="22" t="s">
        <v>424</v>
      </c>
      <c r="D431" s="24">
        <v>836</v>
      </c>
      <c r="E431" s="8">
        <f t="shared" si="6"/>
        <v>0.6693354683746997</v>
      </c>
    </row>
    <row r="432" spans="1:5">
      <c r="A432" s="14" t="s">
        <v>425</v>
      </c>
      <c r="B432" s="1">
        <v>570</v>
      </c>
      <c r="C432" s="22" t="s">
        <v>425</v>
      </c>
      <c r="D432" s="24">
        <v>370</v>
      </c>
      <c r="E432" s="8">
        <f t="shared" si="6"/>
        <v>0.64912280701754388</v>
      </c>
    </row>
    <row r="433" spans="1:5">
      <c r="A433" s="14" t="s">
        <v>426</v>
      </c>
      <c r="B433" s="1">
        <v>1146</v>
      </c>
      <c r="C433" s="22" t="s">
        <v>426</v>
      </c>
      <c r="D433" s="24">
        <v>753</v>
      </c>
      <c r="E433" s="8">
        <f t="shared" si="6"/>
        <v>0.65706806282722519</v>
      </c>
    </row>
    <row r="434" spans="1:5">
      <c r="A434" s="14" t="s">
        <v>427</v>
      </c>
      <c r="B434" s="1">
        <v>118</v>
      </c>
      <c r="C434" s="22" t="s">
        <v>427</v>
      </c>
      <c r="D434" s="24">
        <v>90</v>
      </c>
      <c r="E434" s="8">
        <f t="shared" si="6"/>
        <v>0.76271186440677963</v>
      </c>
    </row>
    <row r="435" spans="1:5">
      <c r="A435" s="14" t="s">
        <v>428</v>
      </c>
      <c r="B435" s="1">
        <v>622</v>
      </c>
      <c r="C435" s="22" t="s">
        <v>428</v>
      </c>
      <c r="D435" s="24">
        <v>315</v>
      </c>
      <c r="E435" s="8">
        <f t="shared" si="6"/>
        <v>0.50643086816720262</v>
      </c>
    </row>
    <row r="436" spans="1:5">
      <c r="A436" s="14" t="s">
        <v>429</v>
      </c>
      <c r="B436" s="1">
        <v>719</v>
      </c>
      <c r="C436" s="22" t="s">
        <v>429</v>
      </c>
      <c r="D436" s="24">
        <v>388</v>
      </c>
      <c r="E436" s="8">
        <f t="shared" si="6"/>
        <v>0.53963838664812236</v>
      </c>
    </row>
    <row r="437" spans="1:5">
      <c r="A437" s="14" t="s">
        <v>430</v>
      </c>
      <c r="B437" s="1">
        <v>52</v>
      </c>
      <c r="C437" s="22" t="s">
        <v>430</v>
      </c>
      <c r="D437" s="24">
        <v>48</v>
      </c>
      <c r="E437" s="8">
        <f t="shared" si="6"/>
        <v>0.92307692307692313</v>
      </c>
    </row>
    <row r="438" spans="1:5">
      <c r="A438" s="14" t="s">
        <v>431</v>
      </c>
      <c r="B438" s="1">
        <v>629</v>
      </c>
      <c r="C438" s="22" t="s">
        <v>431</v>
      </c>
      <c r="D438" s="24">
        <f>205+241</f>
        <v>446</v>
      </c>
      <c r="E438" s="8">
        <f t="shared" si="6"/>
        <v>0.70906200317965029</v>
      </c>
    </row>
    <row r="439" spans="1:5">
      <c r="A439" s="14" t="s">
        <v>432</v>
      </c>
      <c r="B439" s="1">
        <v>200</v>
      </c>
      <c r="C439" s="22" t="s">
        <v>432</v>
      </c>
      <c r="D439" s="24">
        <v>113</v>
      </c>
      <c r="E439" s="8">
        <f t="shared" si="6"/>
        <v>0.56499999999999995</v>
      </c>
    </row>
    <row r="440" spans="1:5">
      <c r="A440" s="14" t="s">
        <v>433</v>
      </c>
      <c r="B440" s="1">
        <v>559</v>
      </c>
      <c r="C440" s="22" t="s">
        <v>433</v>
      </c>
      <c r="D440" s="24">
        <v>274</v>
      </c>
      <c r="E440" s="8">
        <f t="shared" si="6"/>
        <v>0.49016100178890876</v>
      </c>
    </row>
    <row r="441" spans="1:5">
      <c r="A441" s="14" t="s">
        <v>434</v>
      </c>
      <c r="B441" s="1">
        <v>1276</v>
      </c>
      <c r="C441" s="22" t="s">
        <v>434</v>
      </c>
      <c r="D441" s="24">
        <v>1049</v>
      </c>
      <c r="E441" s="8">
        <f t="shared" si="6"/>
        <v>0.82210031347962387</v>
      </c>
    </row>
    <row r="442" spans="1:5">
      <c r="A442" s="14" t="s">
        <v>435</v>
      </c>
      <c r="B442" s="1">
        <v>195</v>
      </c>
      <c r="C442" s="22" t="s">
        <v>435</v>
      </c>
      <c r="D442" s="24">
        <v>83</v>
      </c>
      <c r="E442" s="8">
        <f t="shared" si="6"/>
        <v>0.42564102564102563</v>
      </c>
    </row>
    <row r="443" spans="1:5">
      <c r="A443" s="14" t="s">
        <v>436</v>
      </c>
      <c r="B443" s="1">
        <v>11272</v>
      </c>
      <c r="C443" s="22" t="s">
        <v>436</v>
      </c>
      <c r="D443" s="24">
        <f>7571+233</f>
        <v>7804</v>
      </c>
      <c r="E443" s="8">
        <f t="shared" si="6"/>
        <v>0.69233498935415183</v>
      </c>
    </row>
    <row r="444" spans="1:5">
      <c r="A444" s="14" t="s">
        <v>437</v>
      </c>
      <c r="B444" s="1">
        <v>53</v>
      </c>
      <c r="C444" s="22" t="s">
        <v>437</v>
      </c>
      <c r="D444" s="24">
        <v>33</v>
      </c>
      <c r="E444" s="8">
        <f t="shared" si="6"/>
        <v>0.62264150943396224</v>
      </c>
    </row>
    <row r="445" spans="1:5">
      <c r="A445" s="14" t="s">
        <v>438</v>
      </c>
      <c r="B445" s="1">
        <v>200</v>
      </c>
      <c r="C445" s="22" t="s">
        <v>438</v>
      </c>
      <c r="D445" s="24">
        <v>116</v>
      </c>
      <c r="E445" s="8">
        <f t="shared" si="6"/>
        <v>0.57999999999999996</v>
      </c>
    </row>
    <row r="446" spans="1:5">
      <c r="A446" s="14" t="s">
        <v>439</v>
      </c>
      <c r="B446" s="1">
        <v>72</v>
      </c>
      <c r="C446" s="22" t="s">
        <v>439</v>
      </c>
      <c r="D446" s="24">
        <v>45</v>
      </c>
      <c r="E446" s="8">
        <f t="shared" si="6"/>
        <v>0.625</v>
      </c>
    </row>
    <row r="447" spans="1:5">
      <c r="A447" s="14" t="s">
        <v>440</v>
      </c>
      <c r="B447" s="1">
        <v>162</v>
      </c>
      <c r="C447" s="22" t="s">
        <v>440</v>
      </c>
      <c r="D447" s="24">
        <v>109</v>
      </c>
      <c r="E447" s="8">
        <f t="shared" si="6"/>
        <v>0.6728395061728395</v>
      </c>
    </row>
    <row r="448" spans="1:5">
      <c r="A448" s="14" t="s">
        <v>441</v>
      </c>
      <c r="B448" s="1">
        <v>1089</v>
      </c>
      <c r="C448" s="22" t="s">
        <v>441</v>
      </c>
      <c r="D448" s="24">
        <f>354+115</f>
        <v>469</v>
      </c>
      <c r="E448" s="8">
        <f t="shared" si="6"/>
        <v>0.43067033976124885</v>
      </c>
    </row>
    <row r="449" spans="1:5">
      <c r="A449" s="14" t="s">
        <v>442</v>
      </c>
      <c r="B449" s="1">
        <v>2288</v>
      </c>
      <c r="C449" s="22" t="s">
        <v>442</v>
      </c>
      <c r="D449" s="24">
        <v>1307</v>
      </c>
      <c r="E449" s="8">
        <f t="shared" si="6"/>
        <v>0.57124125874125875</v>
      </c>
    </row>
    <row r="450" spans="1:5">
      <c r="A450" s="14" t="s">
        <v>443</v>
      </c>
      <c r="B450" s="1">
        <v>14436</v>
      </c>
      <c r="C450" s="22" t="s">
        <v>443</v>
      </c>
      <c r="D450" s="24">
        <f>4456+5322</f>
        <v>9778</v>
      </c>
      <c r="E450" s="8">
        <f t="shared" si="6"/>
        <v>0.6773344416735938</v>
      </c>
    </row>
    <row r="451" spans="1:5">
      <c r="A451" s="14" t="s">
        <v>444</v>
      </c>
      <c r="B451" s="1">
        <v>543</v>
      </c>
      <c r="C451" s="22" t="s">
        <v>444</v>
      </c>
      <c r="D451" s="24">
        <f>258+3</f>
        <v>261</v>
      </c>
      <c r="E451" s="8">
        <f t="shared" ref="E451:E514" si="7">(D451/B451)</f>
        <v>0.48066298342541436</v>
      </c>
    </row>
    <row r="452" spans="1:5">
      <c r="A452" s="14" t="s">
        <v>445</v>
      </c>
      <c r="B452" s="1">
        <v>63</v>
      </c>
      <c r="C452" s="22" t="s">
        <v>445</v>
      </c>
      <c r="D452" s="24">
        <v>52</v>
      </c>
      <c r="E452" s="8">
        <f t="shared" si="7"/>
        <v>0.82539682539682535</v>
      </c>
    </row>
    <row r="453" spans="1:5">
      <c r="A453" s="14" t="s">
        <v>446</v>
      </c>
      <c r="B453" s="1">
        <v>395</v>
      </c>
      <c r="C453" s="22" t="s">
        <v>446</v>
      </c>
      <c r="D453" s="24">
        <v>205</v>
      </c>
      <c r="E453" s="8">
        <f t="shared" si="7"/>
        <v>0.51898734177215189</v>
      </c>
    </row>
    <row r="454" spans="1:5">
      <c r="A454" s="14" t="s">
        <v>447</v>
      </c>
      <c r="B454" s="1">
        <v>20</v>
      </c>
      <c r="C454" s="22" t="s">
        <v>447</v>
      </c>
      <c r="D454" s="24">
        <v>17</v>
      </c>
      <c r="E454" s="8">
        <f t="shared" si="7"/>
        <v>0.85</v>
      </c>
    </row>
    <row r="455" spans="1:5">
      <c r="A455" s="14" t="s">
        <v>448</v>
      </c>
      <c r="B455" s="1">
        <v>207</v>
      </c>
      <c r="C455" s="22" t="s">
        <v>448</v>
      </c>
      <c r="D455" s="24">
        <v>109</v>
      </c>
      <c r="E455" s="8">
        <f t="shared" si="7"/>
        <v>0.52657004830917875</v>
      </c>
    </row>
    <row r="456" spans="1:5">
      <c r="A456" s="14" t="s">
        <v>449</v>
      </c>
      <c r="B456" s="1">
        <v>562</v>
      </c>
      <c r="C456" s="22" t="s">
        <v>449</v>
      </c>
      <c r="D456" s="24">
        <v>396</v>
      </c>
      <c r="E456" s="8">
        <f t="shared" si="7"/>
        <v>0.70462633451957291</v>
      </c>
    </row>
    <row r="457" spans="1:5">
      <c r="A457" s="14" t="s">
        <v>450</v>
      </c>
      <c r="B457" s="1">
        <v>205</v>
      </c>
      <c r="C457" s="22" t="s">
        <v>450</v>
      </c>
      <c r="D457" s="24">
        <v>128</v>
      </c>
      <c r="E457" s="8">
        <f t="shared" si="7"/>
        <v>0.62439024390243902</v>
      </c>
    </row>
    <row r="458" spans="1:5">
      <c r="A458" s="14" t="s">
        <v>451</v>
      </c>
      <c r="B458" s="1">
        <v>2084</v>
      </c>
      <c r="C458" s="22" t="s">
        <v>451</v>
      </c>
      <c r="D458" s="24">
        <f>384+330</f>
        <v>714</v>
      </c>
      <c r="E458" s="8">
        <f t="shared" si="7"/>
        <v>0.34261036468330136</v>
      </c>
    </row>
    <row r="459" spans="1:5">
      <c r="A459" s="14" t="s">
        <v>452</v>
      </c>
      <c r="B459" s="1">
        <v>2764</v>
      </c>
      <c r="C459" s="22" t="s">
        <v>452</v>
      </c>
      <c r="D459" s="24">
        <v>1381</v>
      </c>
      <c r="E459" s="8">
        <f t="shared" si="7"/>
        <v>0.4996382054992764</v>
      </c>
    </row>
    <row r="460" spans="1:5">
      <c r="A460" s="14" t="s">
        <v>453</v>
      </c>
      <c r="B460" s="1">
        <v>483</v>
      </c>
      <c r="C460" s="22" t="s">
        <v>453</v>
      </c>
      <c r="D460" s="24">
        <v>260</v>
      </c>
      <c r="E460" s="8">
        <f t="shared" si="7"/>
        <v>0.5383022774327122</v>
      </c>
    </row>
    <row r="461" spans="1:5">
      <c r="A461" s="14" t="s">
        <v>454</v>
      </c>
      <c r="B461" s="1">
        <v>1447</v>
      </c>
      <c r="C461" s="22" t="s">
        <v>454</v>
      </c>
      <c r="D461" s="24">
        <f>628+16</f>
        <v>644</v>
      </c>
      <c r="E461" s="8">
        <f t="shared" si="7"/>
        <v>0.44505874222529374</v>
      </c>
    </row>
    <row r="462" spans="1:5">
      <c r="A462" s="14" t="s">
        <v>455</v>
      </c>
      <c r="B462" s="1">
        <v>648</v>
      </c>
      <c r="C462" s="22" t="s">
        <v>455</v>
      </c>
      <c r="D462" s="24">
        <v>689</v>
      </c>
      <c r="E462" s="8">
        <f t="shared" si="7"/>
        <v>1.0632716049382716</v>
      </c>
    </row>
    <row r="463" spans="1:5">
      <c r="A463" s="14" t="s">
        <v>456</v>
      </c>
      <c r="B463" s="1">
        <v>28</v>
      </c>
      <c r="C463" s="22" t="s">
        <v>456</v>
      </c>
      <c r="D463" s="24">
        <v>15</v>
      </c>
      <c r="E463" s="8">
        <f t="shared" si="7"/>
        <v>0.5357142857142857</v>
      </c>
    </row>
    <row r="464" spans="1:5">
      <c r="A464" s="14" t="s">
        <v>457</v>
      </c>
      <c r="B464" s="1">
        <v>305</v>
      </c>
      <c r="C464" s="22" t="s">
        <v>457</v>
      </c>
      <c r="D464" s="24">
        <v>156</v>
      </c>
      <c r="E464" s="8">
        <f t="shared" si="7"/>
        <v>0.51147540983606554</v>
      </c>
    </row>
    <row r="465" spans="1:5">
      <c r="A465" s="14" t="s">
        <v>458</v>
      </c>
      <c r="B465" s="1">
        <v>205</v>
      </c>
      <c r="C465" s="22" t="s">
        <v>458</v>
      </c>
      <c r="D465" s="24">
        <v>58</v>
      </c>
      <c r="E465" s="8">
        <f t="shared" si="7"/>
        <v>0.28292682926829266</v>
      </c>
    </row>
    <row r="466" spans="1:5">
      <c r="A466" s="14" t="s">
        <v>459</v>
      </c>
      <c r="B466" s="1">
        <v>97</v>
      </c>
      <c r="C466" s="22" t="s">
        <v>459</v>
      </c>
      <c r="D466" s="24">
        <v>97</v>
      </c>
      <c r="E466" s="8">
        <f t="shared" si="7"/>
        <v>1</v>
      </c>
    </row>
    <row r="467" spans="1:5">
      <c r="A467" s="14" t="s">
        <v>460</v>
      </c>
      <c r="B467" s="1">
        <v>204</v>
      </c>
      <c r="C467" s="22" t="s">
        <v>460</v>
      </c>
      <c r="D467" s="24">
        <v>148</v>
      </c>
      <c r="E467" s="8">
        <f t="shared" si="7"/>
        <v>0.72549019607843135</v>
      </c>
    </row>
    <row r="468" spans="1:5">
      <c r="A468" s="14" t="s">
        <v>461</v>
      </c>
      <c r="B468" s="1">
        <v>167</v>
      </c>
      <c r="C468" s="22" t="s">
        <v>461</v>
      </c>
      <c r="D468" s="24">
        <v>98</v>
      </c>
      <c r="E468" s="8">
        <f t="shared" si="7"/>
        <v>0.58682634730538918</v>
      </c>
    </row>
    <row r="469" spans="1:5">
      <c r="A469" s="14" t="s">
        <v>462</v>
      </c>
      <c r="B469" s="1">
        <v>40</v>
      </c>
      <c r="C469" s="22" t="s">
        <v>462</v>
      </c>
      <c r="D469" s="24">
        <v>27</v>
      </c>
      <c r="E469" s="8">
        <f t="shared" si="7"/>
        <v>0.67500000000000004</v>
      </c>
    </row>
    <row r="470" spans="1:5">
      <c r="A470" s="14" t="s">
        <v>463</v>
      </c>
      <c r="B470" s="1">
        <v>431</v>
      </c>
      <c r="C470" s="22" t="s">
        <v>463</v>
      </c>
      <c r="D470" s="24">
        <v>260</v>
      </c>
      <c r="E470" s="8">
        <f t="shared" si="7"/>
        <v>0.60324825986078889</v>
      </c>
    </row>
    <row r="471" spans="1:5">
      <c r="A471" s="14" t="s">
        <v>464</v>
      </c>
      <c r="B471" s="1">
        <v>301</v>
      </c>
      <c r="C471" s="22" t="s">
        <v>464</v>
      </c>
      <c r="D471" s="24">
        <v>124</v>
      </c>
      <c r="E471" s="8">
        <f t="shared" si="7"/>
        <v>0.41196013289036543</v>
      </c>
    </row>
    <row r="472" spans="1:5">
      <c r="A472" s="14" t="s">
        <v>465</v>
      </c>
      <c r="B472" s="1">
        <v>40</v>
      </c>
      <c r="C472" s="22" t="s">
        <v>465</v>
      </c>
      <c r="D472" s="24">
        <v>30</v>
      </c>
      <c r="E472" s="8">
        <f t="shared" si="7"/>
        <v>0.75</v>
      </c>
    </row>
    <row r="473" spans="1:5">
      <c r="A473" s="14" t="s">
        <v>466</v>
      </c>
      <c r="B473" s="1">
        <v>1346</v>
      </c>
      <c r="C473" s="22" t="s">
        <v>466</v>
      </c>
      <c r="D473" s="24">
        <v>721</v>
      </c>
      <c r="E473" s="8">
        <f t="shared" si="7"/>
        <v>0.53566121842496284</v>
      </c>
    </row>
    <row r="474" spans="1:5">
      <c r="A474" s="14" t="s">
        <v>467</v>
      </c>
      <c r="B474" s="1">
        <v>324</v>
      </c>
      <c r="C474" s="22" t="s">
        <v>467</v>
      </c>
      <c r="D474" s="24">
        <v>200</v>
      </c>
      <c r="E474" s="8">
        <f t="shared" si="7"/>
        <v>0.61728395061728392</v>
      </c>
    </row>
    <row r="475" spans="1:5">
      <c r="A475" s="14" t="s">
        <v>468</v>
      </c>
      <c r="B475" s="1">
        <v>270</v>
      </c>
      <c r="C475" s="22" t="s">
        <v>468</v>
      </c>
      <c r="D475" s="24">
        <v>273</v>
      </c>
      <c r="E475" s="8">
        <f t="shared" si="7"/>
        <v>1.0111111111111111</v>
      </c>
    </row>
    <row r="476" spans="1:5">
      <c r="A476" s="14" t="s">
        <v>469</v>
      </c>
      <c r="B476" s="1">
        <v>320</v>
      </c>
      <c r="C476" s="22" t="s">
        <v>469</v>
      </c>
      <c r="D476" s="24">
        <v>96</v>
      </c>
      <c r="E476" s="8">
        <f t="shared" si="7"/>
        <v>0.3</v>
      </c>
    </row>
    <row r="477" spans="1:5">
      <c r="A477" s="14" t="s">
        <v>470</v>
      </c>
      <c r="B477" s="1">
        <v>388</v>
      </c>
      <c r="C477" s="22" t="s">
        <v>470</v>
      </c>
      <c r="D477" s="24">
        <f>171+206</f>
        <v>377</v>
      </c>
      <c r="E477" s="8">
        <f t="shared" si="7"/>
        <v>0.97164948453608246</v>
      </c>
    </row>
    <row r="478" spans="1:5">
      <c r="A478" s="14" t="s">
        <v>471</v>
      </c>
      <c r="B478" s="1">
        <v>72</v>
      </c>
      <c r="C478" s="22" t="s">
        <v>471</v>
      </c>
      <c r="D478" s="24">
        <v>55</v>
      </c>
      <c r="E478" s="8">
        <f t="shared" si="7"/>
        <v>0.76388888888888884</v>
      </c>
    </row>
    <row r="479" spans="1:5">
      <c r="A479" s="14" t="s">
        <v>472</v>
      </c>
      <c r="B479" s="1">
        <v>537</v>
      </c>
      <c r="C479" s="22" t="s">
        <v>472</v>
      </c>
      <c r="D479" s="24">
        <f>221+44</f>
        <v>265</v>
      </c>
      <c r="E479" s="8">
        <f t="shared" si="7"/>
        <v>0.4934823091247672</v>
      </c>
    </row>
    <row r="480" spans="1:5">
      <c r="A480" s="14" t="s">
        <v>473</v>
      </c>
      <c r="B480" s="1">
        <v>581</v>
      </c>
      <c r="C480" s="22" t="s">
        <v>473</v>
      </c>
      <c r="D480" s="24">
        <v>315</v>
      </c>
      <c r="E480" s="8">
        <f t="shared" si="7"/>
        <v>0.54216867469879515</v>
      </c>
    </row>
    <row r="481" spans="1:5">
      <c r="A481" s="14" t="s">
        <v>474</v>
      </c>
      <c r="B481" s="1">
        <v>11044</v>
      </c>
      <c r="C481" s="22" t="s">
        <v>474</v>
      </c>
      <c r="D481" s="24">
        <v>11942</v>
      </c>
      <c r="E481" s="8">
        <f t="shared" si="7"/>
        <v>1.0813111191597247</v>
      </c>
    </row>
    <row r="482" spans="1:5">
      <c r="A482" s="14" t="s">
        <v>475</v>
      </c>
      <c r="B482" s="1">
        <v>214</v>
      </c>
      <c r="C482" s="22" t="s">
        <v>475</v>
      </c>
      <c r="D482" s="24">
        <v>109</v>
      </c>
      <c r="E482" s="8">
        <f t="shared" si="7"/>
        <v>0.50934579439252337</v>
      </c>
    </row>
    <row r="483" spans="1:5">
      <c r="A483" s="14" t="s">
        <v>476</v>
      </c>
      <c r="B483" s="1">
        <v>12017</v>
      </c>
      <c r="C483" s="22" t="s">
        <v>476</v>
      </c>
      <c r="D483" s="24">
        <v>7506</v>
      </c>
      <c r="E483" s="8">
        <f t="shared" si="7"/>
        <v>0.62461512856786217</v>
      </c>
    </row>
    <row r="484" spans="1:5">
      <c r="A484" s="14" t="s">
        <v>477</v>
      </c>
      <c r="B484" s="1">
        <v>3</v>
      </c>
      <c r="C484" s="22" t="s">
        <v>477</v>
      </c>
      <c r="D484" s="24">
        <v>5</v>
      </c>
      <c r="E484" s="8">
        <f t="shared" si="7"/>
        <v>1.6666666666666667</v>
      </c>
    </row>
    <row r="485" spans="1:5">
      <c r="A485" s="14" t="s">
        <v>478</v>
      </c>
      <c r="B485" s="1">
        <v>449</v>
      </c>
      <c r="C485" s="22" t="s">
        <v>478</v>
      </c>
      <c r="D485" s="24">
        <v>166</v>
      </c>
      <c r="E485" s="8">
        <f t="shared" si="7"/>
        <v>0.36971046770601335</v>
      </c>
    </row>
    <row r="486" spans="1:5" ht="25.5">
      <c r="A486" s="14" t="s">
        <v>479</v>
      </c>
      <c r="B486" s="1">
        <v>720</v>
      </c>
      <c r="C486" s="22" t="s">
        <v>479</v>
      </c>
      <c r="D486" s="24">
        <v>220</v>
      </c>
      <c r="E486" s="8">
        <f t="shared" si="7"/>
        <v>0.30555555555555558</v>
      </c>
    </row>
    <row r="487" spans="1:5" ht="25.5">
      <c r="A487" s="14" t="s">
        <v>480</v>
      </c>
      <c r="B487" s="1">
        <v>177</v>
      </c>
      <c r="C487" s="22" t="s">
        <v>480</v>
      </c>
      <c r="D487" s="24">
        <v>36</v>
      </c>
      <c r="E487" s="8">
        <f t="shared" si="7"/>
        <v>0.20338983050847459</v>
      </c>
    </row>
    <row r="488" spans="1:5" ht="25.5">
      <c r="A488" s="14" t="s">
        <v>481</v>
      </c>
      <c r="B488" s="1">
        <v>580</v>
      </c>
      <c r="C488" s="22" t="s">
        <v>481</v>
      </c>
      <c r="D488" s="24">
        <v>110</v>
      </c>
      <c r="E488" s="8">
        <f t="shared" si="7"/>
        <v>0.18965517241379309</v>
      </c>
    </row>
    <row r="489" spans="1:5" ht="25.5">
      <c r="A489" s="14" t="s">
        <v>482</v>
      </c>
      <c r="B489" s="1">
        <v>501</v>
      </c>
      <c r="C489" s="22" t="s">
        <v>482</v>
      </c>
      <c r="D489" s="24">
        <v>131</v>
      </c>
      <c r="E489" s="8">
        <f t="shared" si="7"/>
        <v>0.26147704590818366</v>
      </c>
    </row>
    <row r="490" spans="1:5" ht="25.5">
      <c r="A490" s="14" t="s">
        <v>483</v>
      </c>
      <c r="B490" s="1">
        <v>312</v>
      </c>
      <c r="C490" s="22" t="s">
        <v>483</v>
      </c>
      <c r="D490" s="24">
        <v>115</v>
      </c>
      <c r="E490" s="8">
        <f t="shared" si="7"/>
        <v>0.36858974358974361</v>
      </c>
    </row>
    <row r="491" spans="1:5" ht="25.5">
      <c r="A491" s="14" t="s">
        <v>484</v>
      </c>
      <c r="B491" s="1">
        <v>310</v>
      </c>
      <c r="C491" s="22" t="s">
        <v>484</v>
      </c>
      <c r="D491" s="24">
        <f>41+53</f>
        <v>94</v>
      </c>
      <c r="E491" s="8">
        <f t="shared" si="7"/>
        <v>0.3032258064516129</v>
      </c>
    </row>
    <row r="492" spans="1:5">
      <c r="A492" s="14" t="s">
        <v>485</v>
      </c>
      <c r="B492" s="1">
        <v>1016</v>
      </c>
      <c r="C492" s="22" t="s">
        <v>485</v>
      </c>
      <c r="D492" s="24">
        <v>231</v>
      </c>
      <c r="E492" s="8">
        <f t="shared" si="7"/>
        <v>0.22736220472440946</v>
      </c>
    </row>
    <row r="493" spans="1:5" ht="25.5">
      <c r="A493" s="14" t="s">
        <v>486</v>
      </c>
      <c r="B493" s="1">
        <v>623</v>
      </c>
      <c r="C493" s="22" t="s">
        <v>486</v>
      </c>
      <c r="D493" s="24">
        <v>185</v>
      </c>
      <c r="E493" s="8">
        <f t="shared" si="7"/>
        <v>0.2969502407704655</v>
      </c>
    </row>
    <row r="494" spans="1:5" ht="25.5">
      <c r="A494" s="14" t="s">
        <v>487</v>
      </c>
      <c r="B494" s="1">
        <v>197</v>
      </c>
      <c r="C494" s="22" t="s">
        <v>487</v>
      </c>
      <c r="D494" s="24">
        <v>55</v>
      </c>
      <c r="E494" s="8">
        <f t="shared" si="7"/>
        <v>0.27918781725888325</v>
      </c>
    </row>
    <row r="495" spans="1:5" ht="25.5">
      <c r="A495" s="14" t="s">
        <v>488</v>
      </c>
      <c r="B495" s="1">
        <v>1070</v>
      </c>
      <c r="C495" s="22" t="s">
        <v>488</v>
      </c>
      <c r="D495" s="24">
        <v>317</v>
      </c>
      <c r="E495" s="8">
        <f t="shared" si="7"/>
        <v>0.29626168224299065</v>
      </c>
    </row>
    <row r="496" spans="1:5" ht="25.5">
      <c r="A496" s="14" t="s">
        <v>489</v>
      </c>
      <c r="B496" s="1">
        <v>306</v>
      </c>
      <c r="C496" s="22" t="s">
        <v>489</v>
      </c>
      <c r="D496" s="24">
        <v>86</v>
      </c>
      <c r="E496" s="8">
        <f t="shared" si="7"/>
        <v>0.28104575163398693</v>
      </c>
    </row>
    <row r="497" spans="1:5">
      <c r="A497" s="14" t="s">
        <v>490</v>
      </c>
      <c r="B497" s="1">
        <v>203</v>
      </c>
      <c r="C497" s="22" t="s">
        <v>490</v>
      </c>
      <c r="D497" s="24">
        <f>77+61</f>
        <v>138</v>
      </c>
      <c r="E497" s="8">
        <f t="shared" si="7"/>
        <v>0.67980295566502458</v>
      </c>
    </row>
    <row r="498" spans="1:5" ht="25.5">
      <c r="A498" s="14" t="s">
        <v>491</v>
      </c>
      <c r="B498" s="1">
        <v>464</v>
      </c>
      <c r="C498" s="22" t="s">
        <v>491</v>
      </c>
      <c r="D498" s="24">
        <v>470</v>
      </c>
      <c r="E498" s="8">
        <f t="shared" si="7"/>
        <v>1.0129310344827587</v>
      </c>
    </row>
    <row r="499" spans="1:5" ht="38.25">
      <c r="A499" s="14" t="s">
        <v>492</v>
      </c>
      <c r="B499" s="1">
        <v>15</v>
      </c>
      <c r="C499" s="22" t="s">
        <v>492</v>
      </c>
      <c r="D499" s="24">
        <v>16</v>
      </c>
      <c r="E499" s="8">
        <f t="shared" si="7"/>
        <v>1.0666666666666667</v>
      </c>
    </row>
    <row r="500" spans="1:5" ht="25.5">
      <c r="A500" s="14" t="s">
        <v>493</v>
      </c>
      <c r="B500" s="1">
        <v>13</v>
      </c>
      <c r="C500" s="22" t="s">
        <v>493</v>
      </c>
      <c r="D500" s="24">
        <v>13</v>
      </c>
      <c r="E500" s="8">
        <f t="shared" si="7"/>
        <v>1</v>
      </c>
    </row>
    <row r="501" spans="1:5">
      <c r="A501" s="14" t="s">
        <v>494</v>
      </c>
      <c r="B501" s="1">
        <v>61</v>
      </c>
      <c r="C501" s="22" t="s">
        <v>494</v>
      </c>
      <c r="D501" s="24">
        <v>51</v>
      </c>
      <c r="E501" s="8">
        <f t="shared" si="7"/>
        <v>0.83606557377049184</v>
      </c>
    </row>
    <row r="502" spans="1:5">
      <c r="A502" s="14" t="s">
        <v>495</v>
      </c>
      <c r="B502" s="1">
        <v>215</v>
      </c>
      <c r="C502" s="22" t="s">
        <v>495</v>
      </c>
      <c r="D502" s="24">
        <v>74</v>
      </c>
      <c r="E502" s="8">
        <f t="shared" si="7"/>
        <v>0.34418604651162793</v>
      </c>
    </row>
    <row r="503" spans="1:5">
      <c r="A503" s="14" t="s">
        <v>496</v>
      </c>
      <c r="B503" s="1">
        <v>118</v>
      </c>
      <c r="C503" s="22" t="s">
        <v>496</v>
      </c>
      <c r="D503" s="24">
        <v>72</v>
      </c>
      <c r="E503" s="8">
        <f t="shared" si="7"/>
        <v>0.61016949152542377</v>
      </c>
    </row>
    <row r="504" spans="1:5">
      <c r="A504" s="14" t="s">
        <v>497</v>
      </c>
      <c r="B504" s="1">
        <v>243</v>
      </c>
      <c r="C504" s="22" t="s">
        <v>497</v>
      </c>
      <c r="D504" s="24">
        <v>130</v>
      </c>
      <c r="E504" s="8">
        <f t="shared" si="7"/>
        <v>0.53497942386831276</v>
      </c>
    </row>
    <row r="505" spans="1:5">
      <c r="A505" s="14" t="s">
        <v>498</v>
      </c>
      <c r="B505" s="1">
        <v>349</v>
      </c>
      <c r="C505" s="22" t="s">
        <v>498</v>
      </c>
      <c r="D505" s="24">
        <v>356</v>
      </c>
      <c r="E505" s="8">
        <f t="shared" si="7"/>
        <v>1.0200573065902578</v>
      </c>
    </row>
    <row r="506" spans="1:5">
      <c r="A506" s="14" t="s">
        <v>499</v>
      </c>
      <c r="B506" s="1">
        <v>312</v>
      </c>
      <c r="C506" s="22" t="s">
        <v>499</v>
      </c>
      <c r="D506" s="24">
        <v>190</v>
      </c>
      <c r="E506" s="8">
        <f t="shared" si="7"/>
        <v>0.60897435897435892</v>
      </c>
    </row>
    <row r="507" spans="1:5">
      <c r="A507" s="14" t="s">
        <v>500</v>
      </c>
      <c r="B507" s="1">
        <v>265</v>
      </c>
      <c r="C507" s="22" t="s">
        <v>500</v>
      </c>
      <c r="D507" s="24">
        <v>118</v>
      </c>
      <c r="E507" s="8">
        <f t="shared" si="7"/>
        <v>0.44528301886792454</v>
      </c>
    </row>
    <row r="508" spans="1:5">
      <c r="A508" s="14" t="s">
        <v>501</v>
      </c>
      <c r="B508" s="1">
        <v>6320</v>
      </c>
      <c r="C508" s="22" t="s">
        <v>501</v>
      </c>
      <c r="D508" s="24">
        <f>3153+227</f>
        <v>3380</v>
      </c>
      <c r="E508" s="8">
        <f t="shared" si="7"/>
        <v>0.53481012658227844</v>
      </c>
    </row>
    <row r="509" spans="1:5">
      <c r="A509" s="14" t="s">
        <v>502</v>
      </c>
      <c r="B509" s="1">
        <v>84</v>
      </c>
      <c r="C509" s="22" t="s">
        <v>502</v>
      </c>
      <c r="D509" s="24">
        <v>84</v>
      </c>
      <c r="E509" s="8">
        <f t="shared" si="7"/>
        <v>1</v>
      </c>
    </row>
    <row r="510" spans="1:5">
      <c r="A510" s="14" t="s">
        <v>503</v>
      </c>
      <c r="B510" s="1">
        <v>71</v>
      </c>
      <c r="C510" s="22" t="s">
        <v>503</v>
      </c>
      <c r="D510" s="24">
        <v>14</v>
      </c>
      <c r="E510" s="8">
        <f t="shared" si="7"/>
        <v>0.19718309859154928</v>
      </c>
    </row>
    <row r="511" spans="1:5">
      <c r="A511" s="14" t="s">
        <v>504</v>
      </c>
      <c r="B511" s="1">
        <v>681</v>
      </c>
      <c r="C511" s="22" t="s">
        <v>504</v>
      </c>
      <c r="D511" s="24">
        <v>415</v>
      </c>
      <c r="E511" s="8">
        <f t="shared" si="7"/>
        <v>0.60939794419970628</v>
      </c>
    </row>
    <row r="512" spans="1:5">
      <c r="A512" s="14" t="s">
        <v>505</v>
      </c>
      <c r="B512" s="1">
        <v>61</v>
      </c>
      <c r="C512" s="22" t="s">
        <v>505</v>
      </c>
      <c r="D512" s="24">
        <v>35</v>
      </c>
      <c r="E512" s="8">
        <f t="shared" si="7"/>
        <v>0.57377049180327866</v>
      </c>
    </row>
    <row r="513" spans="1:5" ht="25.5">
      <c r="A513" s="14" t="s">
        <v>506</v>
      </c>
      <c r="B513" s="1">
        <v>29</v>
      </c>
      <c r="C513" s="22" t="s">
        <v>506</v>
      </c>
      <c r="D513" s="24">
        <v>29</v>
      </c>
      <c r="E513" s="8">
        <f t="shared" si="7"/>
        <v>1</v>
      </c>
    </row>
    <row r="514" spans="1:5">
      <c r="A514" s="14" t="s">
        <v>507</v>
      </c>
      <c r="B514" s="1">
        <v>508</v>
      </c>
      <c r="C514" s="22" t="s">
        <v>507</v>
      </c>
      <c r="D514" s="24">
        <v>223</v>
      </c>
      <c r="E514" s="8">
        <f t="shared" si="7"/>
        <v>0.4389763779527559</v>
      </c>
    </row>
    <row r="515" spans="1:5">
      <c r="A515" s="14" t="s">
        <v>508</v>
      </c>
      <c r="B515" s="1">
        <v>839</v>
      </c>
      <c r="C515" s="22" t="s">
        <v>508</v>
      </c>
      <c r="D515" s="24">
        <f>166+209</f>
        <v>375</v>
      </c>
      <c r="E515" s="8">
        <f t="shared" ref="E515:E578" si="8">(D515/B515)</f>
        <v>0.44696066746126339</v>
      </c>
    </row>
    <row r="516" spans="1:5">
      <c r="A516" s="14" t="s">
        <v>509</v>
      </c>
      <c r="B516" s="1">
        <v>1743</v>
      </c>
      <c r="C516" s="22" t="s">
        <v>509</v>
      </c>
      <c r="D516" s="24">
        <v>1003</v>
      </c>
      <c r="E516" s="8">
        <f t="shared" si="8"/>
        <v>0.57544463568559956</v>
      </c>
    </row>
    <row r="517" spans="1:5">
      <c r="A517" s="14" t="s">
        <v>510</v>
      </c>
      <c r="B517" s="1">
        <v>331</v>
      </c>
      <c r="C517" s="22" t="s">
        <v>510</v>
      </c>
      <c r="D517" s="24">
        <v>388</v>
      </c>
      <c r="E517" s="8">
        <f t="shared" si="8"/>
        <v>1.1722054380664653</v>
      </c>
    </row>
    <row r="518" spans="1:5" ht="25.5">
      <c r="A518" s="14" t="s">
        <v>511</v>
      </c>
      <c r="B518" s="1">
        <v>63</v>
      </c>
      <c r="C518" s="22" t="s">
        <v>511</v>
      </c>
      <c r="D518" s="24">
        <v>20</v>
      </c>
      <c r="E518" s="8">
        <f t="shared" si="8"/>
        <v>0.31746031746031744</v>
      </c>
    </row>
    <row r="519" spans="1:5">
      <c r="A519" s="14" t="s">
        <v>512</v>
      </c>
      <c r="B519" s="1">
        <v>2870</v>
      </c>
      <c r="C519" s="22" t="s">
        <v>512</v>
      </c>
      <c r="D519" s="24">
        <v>1444</v>
      </c>
      <c r="E519" s="8">
        <f t="shared" si="8"/>
        <v>0.50313588850174218</v>
      </c>
    </row>
    <row r="520" spans="1:5">
      <c r="A520" s="14" t="s">
        <v>513</v>
      </c>
      <c r="B520" s="1">
        <v>133</v>
      </c>
      <c r="C520" s="22" t="s">
        <v>513</v>
      </c>
      <c r="D520" s="24">
        <v>135</v>
      </c>
      <c r="E520" s="8">
        <f t="shared" si="8"/>
        <v>1.0150375939849625</v>
      </c>
    </row>
    <row r="521" spans="1:5">
      <c r="A521" s="14" t="s">
        <v>514</v>
      </c>
      <c r="B521" s="1">
        <v>253</v>
      </c>
      <c r="C521" s="22" t="s">
        <v>514</v>
      </c>
      <c r="D521" s="24">
        <v>170</v>
      </c>
      <c r="E521" s="8">
        <f t="shared" si="8"/>
        <v>0.67193675889328064</v>
      </c>
    </row>
    <row r="522" spans="1:5">
      <c r="A522" s="14" t="s">
        <v>515</v>
      </c>
      <c r="B522" s="1">
        <v>2871</v>
      </c>
      <c r="C522" s="22" t="s">
        <v>515</v>
      </c>
      <c r="D522" s="24">
        <v>2740</v>
      </c>
      <c r="E522" s="8">
        <f t="shared" si="8"/>
        <v>0.95437129919888541</v>
      </c>
    </row>
    <row r="523" spans="1:5">
      <c r="A523" s="14" t="s">
        <v>516</v>
      </c>
      <c r="B523" s="1">
        <v>66</v>
      </c>
      <c r="C523" s="22" t="s">
        <v>516</v>
      </c>
      <c r="D523" s="24">
        <v>51</v>
      </c>
      <c r="E523" s="8">
        <f t="shared" si="8"/>
        <v>0.77272727272727271</v>
      </c>
    </row>
    <row r="524" spans="1:5">
      <c r="A524" s="14" t="s">
        <v>517</v>
      </c>
      <c r="B524" s="1">
        <v>96</v>
      </c>
      <c r="C524" s="22" t="s">
        <v>517</v>
      </c>
      <c r="D524" s="24">
        <v>58</v>
      </c>
      <c r="E524" s="8">
        <f t="shared" si="8"/>
        <v>0.60416666666666663</v>
      </c>
    </row>
    <row r="525" spans="1:5">
      <c r="A525" s="14" t="s">
        <v>518</v>
      </c>
      <c r="B525" s="1">
        <v>65</v>
      </c>
      <c r="C525" s="22" t="s">
        <v>518</v>
      </c>
      <c r="D525" s="24">
        <v>26</v>
      </c>
      <c r="E525" s="8">
        <f t="shared" si="8"/>
        <v>0.4</v>
      </c>
    </row>
    <row r="526" spans="1:5">
      <c r="A526" s="14" t="s">
        <v>519</v>
      </c>
      <c r="B526" s="1">
        <v>585</v>
      </c>
      <c r="C526" s="22" t="s">
        <v>519</v>
      </c>
      <c r="D526" s="24">
        <v>310</v>
      </c>
      <c r="E526" s="8">
        <f t="shared" si="8"/>
        <v>0.52991452991452992</v>
      </c>
    </row>
    <row r="527" spans="1:5">
      <c r="A527" s="14" t="s">
        <v>520</v>
      </c>
      <c r="B527" s="1">
        <v>1237</v>
      </c>
      <c r="C527" s="22" t="s">
        <v>520</v>
      </c>
      <c r="D527" s="24">
        <v>631</v>
      </c>
      <c r="E527" s="8">
        <f t="shared" si="8"/>
        <v>0.51010509296685524</v>
      </c>
    </row>
    <row r="528" spans="1:5">
      <c r="A528" s="14" t="s">
        <v>521</v>
      </c>
      <c r="B528" s="1">
        <v>905</v>
      </c>
      <c r="C528" s="22" t="s">
        <v>521</v>
      </c>
      <c r="D528" s="24">
        <v>694</v>
      </c>
      <c r="E528" s="8">
        <f t="shared" si="8"/>
        <v>0.76685082872928179</v>
      </c>
    </row>
    <row r="529" spans="1:5">
      <c r="A529" s="14" t="s">
        <v>522</v>
      </c>
      <c r="B529" s="1">
        <v>244</v>
      </c>
      <c r="C529" s="22" t="s">
        <v>522</v>
      </c>
      <c r="D529" s="24">
        <v>154</v>
      </c>
      <c r="E529" s="8">
        <f t="shared" si="8"/>
        <v>0.63114754098360659</v>
      </c>
    </row>
    <row r="530" spans="1:5">
      <c r="A530" s="14" t="s">
        <v>523</v>
      </c>
      <c r="B530" s="1">
        <v>197</v>
      </c>
      <c r="C530" s="22" t="s">
        <v>523</v>
      </c>
      <c r="D530" s="24">
        <v>77</v>
      </c>
      <c r="E530" s="8">
        <f t="shared" si="8"/>
        <v>0.39086294416243655</v>
      </c>
    </row>
    <row r="531" spans="1:5">
      <c r="A531" s="14" t="s">
        <v>524</v>
      </c>
      <c r="B531" s="1">
        <v>66</v>
      </c>
      <c r="C531" s="22" t="s">
        <v>524</v>
      </c>
      <c r="D531" s="24">
        <v>43</v>
      </c>
      <c r="E531" s="8">
        <f t="shared" si="8"/>
        <v>0.65151515151515149</v>
      </c>
    </row>
    <row r="532" spans="1:5">
      <c r="A532" s="14" t="s">
        <v>525</v>
      </c>
      <c r="B532" s="1">
        <v>973</v>
      </c>
      <c r="C532" s="22" t="s">
        <v>525</v>
      </c>
      <c r="D532" s="24">
        <v>584</v>
      </c>
      <c r="E532" s="8">
        <f t="shared" si="8"/>
        <v>0.60020554984583763</v>
      </c>
    </row>
    <row r="533" spans="1:5">
      <c r="A533" s="14" t="s">
        <v>526</v>
      </c>
      <c r="B533" s="1">
        <v>342</v>
      </c>
      <c r="C533" s="22" t="s">
        <v>526</v>
      </c>
      <c r="D533" s="24">
        <v>196</v>
      </c>
      <c r="E533" s="8">
        <f t="shared" si="8"/>
        <v>0.57309941520467833</v>
      </c>
    </row>
    <row r="534" spans="1:5">
      <c r="A534" s="14" t="s">
        <v>527</v>
      </c>
      <c r="B534" s="1">
        <v>518</v>
      </c>
      <c r="C534" s="22" t="s">
        <v>527</v>
      </c>
      <c r="D534" s="24">
        <v>247</v>
      </c>
      <c r="E534" s="8">
        <f t="shared" si="8"/>
        <v>0.47683397683397682</v>
      </c>
    </row>
    <row r="535" spans="1:5">
      <c r="A535" s="14" t="s">
        <v>528</v>
      </c>
      <c r="B535" s="1">
        <v>406</v>
      </c>
      <c r="C535" s="22" t="s">
        <v>528</v>
      </c>
      <c r="D535" s="24">
        <v>243</v>
      </c>
      <c r="E535" s="8">
        <f t="shared" si="8"/>
        <v>0.59852216748768472</v>
      </c>
    </row>
    <row r="536" spans="1:5" ht="25.5">
      <c r="A536" s="14" t="s">
        <v>529</v>
      </c>
      <c r="B536" s="1">
        <v>148</v>
      </c>
      <c r="C536" s="22" t="s">
        <v>529</v>
      </c>
      <c r="D536" s="24">
        <v>142</v>
      </c>
      <c r="E536" s="8">
        <f t="shared" si="8"/>
        <v>0.95945945945945943</v>
      </c>
    </row>
    <row r="537" spans="1:5" ht="25.5">
      <c r="A537" s="14" t="s">
        <v>530</v>
      </c>
      <c r="B537" s="1">
        <v>200</v>
      </c>
      <c r="C537" s="22" t="s">
        <v>530</v>
      </c>
      <c r="D537" s="24">
        <v>266</v>
      </c>
      <c r="E537" s="8">
        <f t="shared" si="8"/>
        <v>1.33</v>
      </c>
    </row>
    <row r="538" spans="1:5" ht="25.5">
      <c r="A538" s="14" t="s">
        <v>531</v>
      </c>
      <c r="B538" s="1">
        <v>852</v>
      </c>
      <c r="C538" s="22" t="s">
        <v>531</v>
      </c>
      <c r="D538" s="24">
        <v>445</v>
      </c>
      <c r="E538" s="8">
        <f t="shared" si="8"/>
        <v>0.52230046948356812</v>
      </c>
    </row>
    <row r="539" spans="1:5">
      <c r="A539" s="14" t="s">
        <v>532</v>
      </c>
      <c r="B539" s="1">
        <v>74</v>
      </c>
      <c r="C539" s="22" t="s">
        <v>532</v>
      </c>
      <c r="D539" s="24">
        <v>16</v>
      </c>
      <c r="E539" s="8">
        <f t="shared" si="8"/>
        <v>0.21621621621621623</v>
      </c>
    </row>
    <row r="540" spans="1:5" ht="25.5">
      <c r="A540" s="14" t="s">
        <v>533</v>
      </c>
      <c r="B540" s="1">
        <v>99</v>
      </c>
      <c r="C540" s="22" t="s">
        <v>533</v>
      </c>
      <c r="D540" s="24">
        <v>35</v>
      </c>
      <c r="E540" s="8">
        <f t="shared" si="8"/>
        <v>0.35353535353535354</v>
      </c>
    </row>
    <row r="541" spans="1:5">
      <c r="A541" s="14" t="s">
        <v>534</v>
      </c>
      <c r="B541" s="1">
        <v>123988</v>
      </c>
      <c r="C541" s="22" t="s">
        <v>534</v>
      </c>
      <c r="D541" s="24">
        <f>96484+309</f>
        <v>96793</v>
      </c>
      <c r="E541" s="8">
        <f t="shared" si="8"/>
        <v>0.78066425783140303</v>
      </c>
    </row>
    <row r="542" spans="1:5">
      <c r="A542" s="14" t="s">
        <v>535</v>
      </c>
      <c r="B542" s="1">
        <v>33</v>
      </c>
      <c r="C542" s="22" t="s">
        <v>535</v>
      </c>
      <c r="D542" s="24">
        <v>71</v>
      </c>
      <c r="E542" s="8">
        <f t="shared" si="8"/>
        <v>2.1515151515151514</v>
      </c>
    </row>
    <row r="543" spans="1:5">
      <c r="A543" s="14" t="s">
        <v>536</v>
      </c>
      <c r="B543" s="1">
        <v>335</v>
      </c>
      <c r="C543" s="22" t="s">
        <v>536</v>
      </c>
      <c r="D543" s="24">
        <v>172</v>
      </c>
      <c r="E543" s="8">
        <f t="shared" si="8"/>
        <v>0.51343283582089549</v>
      </c>
    </row>
    <row r="544" spans="1:5">
      <c r="A544" s="14" t="s">
        <v>537</v>
      </c>
      <c r="B544" s="1">
        <v>59</v>
      </c>
      <c r="C544" s="22" t="s">
        <v>537</v>
      </c>
      <c r="D544" s="24">
        <v>35</v>
      </c>
      <c r="E544" s="8">
        <f t="shared" si="8"/>
        <v>0.59322033898305082</v>
      </c>
    </row>
    <row r="545" spans="1:5">
      <c r="A545" s="14" t="s">
        <v>537</v>
      </c>
      <c r="B545" s="1">
        <v>228</v>
      </c>
      <c r="C545" s="22" t="s">
        <v>537</v>
      </c>
      <c r="D545" s="24">
        <v>167</v>
      </c>
      <c r="E545" s="8">
        <f t="shared" si="8"/>
        <v>0.73245614035087714</v>
      </c>
    </row>
    <row r="546" spans="1:5">
      <c r="A546" s="14" t="s">
        <v>538</v>
      </c>
      <c r="B546" s="1">
        <v>80</v>
      </c>
      <c r="C546" s="22" t="s">
        <v>538</v>
      </c>
      <c r="D546" s="24">
        <v>19</v>
      </c>
      <c r="E546" s="8">
        <f t="shared" si="8"/>
        <v>0.23749999999999999</v>
      </c>
    </row>
    <row r="547" spans="1:5">
      <c r="A547" s="14" t="s">
        <v>539</v>
      </c>
      <c r="B547" s="1">
        <v>1343</v>
      </c>
      <c r="C547" s="22" t="s">
        <v>539</v>
      </c>
      <c r="D547" s="24">
        <v>756</v>
      </c>
      <c r="E547" s="8">
        <f t="shared" si="8"/>
        <v>0.56291883842144452</v>
      </c>
    </row>
    <row r="548" spans="1:5">
      <c r="A548" s="14" t="s">
        <v>540</v>
      </c>
      <c r="B548" s="1">
        <v>897</v>
      </c>
      <c r="C548" s="22" t="s">
        <v>540</v>
      </c>
      <c r="D548" s="24">
        <v>494</v>
      </c>
      <c r="E548" s="8">
        <f t="shared" si="8"/>
        <v>0.55072463768115942</v>
      </c>
    </row>
    <row r="549" spans="1:5">
      <c r="A549" s="14" t="s">
        <v>541</v>
      </c>
      <c r="B549" s="1">
        <v>529</v>
      </c>
      <c r="C549" s="22" t="s">
        <v>541</v>
      </c>
      <c r="D549" s="24">
        <v>330</v>
      </c>
      <c r="E549" s="8">
        <f t="shared" si="8"/>
        <v>0.62381852551984873</v>
      </c>
    </row>
    <row r="550" spans="1:5">
      <c r="A550" s="14" t="s">
        <v>542</v>
      </c>
      <c r="B550" s="1">
        <v>271</v>
      </c>
      <c r="C550" s="22" t="s">
        <v>542</v>
      </c>
      <c r="D550" s="24">
        <v>190</v>
      </c>
      <c r="E550" s="8">
        <f t="shared" si="8"/>
        <v>0.70110701107011075</v>
      </c>
    </row>
    <row r="551" spans="1:5">
      <c r="A551" s="14" t="s">
        <v>543</v>
      </c>
      <c r="B551" s="1">
        <v>9628</v>
      </c>
      <c r="C551" s="22" t="s">
        <v>543</v>
      </c>
      <c r="D551" s="24">
        <f>3079+1397</f>
        <v>4476</v>
      </c>
      <c r="E551" s="8">
        <f t="shared" si="8"/>
        <v>0.46489405899459907</v>
      </c>
    </row>
    <row r="552" spans="1:5" ht="25.5">
      <c r="A552" s="14" t="s">
        <v>544</v>
      </c>
      <c r="B552" s="1">
        <v>23</v>
      </c>
      <c r="C552" s="22" t="s">
        <v>544</v>
      </c>
      <c r="D552" s="24">
        <v>24</v>
      </c>
      <c r="E552" s="8">
        <f t="shared" si="8"/>
        <v>1.0434782608695652</v>
      </c>
    </row>
    <row r="553" spans="1:5">
      <c r="A553" s="14" t="s">
        <v>545</v>
      </c>
      <c r="B553" s="1">
        <v>55</v>
      </c>
      <c r="C553" s="22" t="s">
        <v>545</v>
      </c>
      <c r="D553" s="24">
        <v>28</v>
      </c>
      <c r="E553" s="8">
        <f t="shared" si="8"/>
        <v>0.50909090909090904</v>
      </c>
    </row>
    <row r="554" spans="1:5">
      <c r="A554" s="14" t="s">
        <v>546</v>
      </c>
      <c r="B554" s="1">
        <v>761</v>
      </c>
      <c r="C554" s="22" t="s">
        <v>546</v>
      </c>
      <c r="D554" s="24">
        <v>339</v>
      </c>
      <c r="E554" s="8">
        <f t="shared" si="8"/>
        <v>0.44546649145860712</v>
      </c>
    </row>
    <row r="555" spans="1:5">
      <c r="A555" s="14" t="s">
        <v>547</v>
      </c>
      <c r="B555" s="1">
        <v>3318</v>
      </c>
      <c r="C555" s="22" t="s">
        <v>547</v>
      </c>
      <c r="D555" s="24">
        <v>1891</v>
      </c>
      <c r="E555" s="8">
        <f t="shared" si="8"/>
        <v>0.56992163954189268</v>
      </c>
    </row>
    <row r="556" spans="1:5">
      <c r="A556" s="14" t="s">
        <v>548</v>
      </c>
      <c r="B556" s="1">
        <v>8631</v>
      </c>
      <c r="C556" s="22" t="s">
        <v>548</v>
      </c>
      <c r="D556" s="24">
        <f>3467+191</f>
        <v>3658</v>
      </c>
      <c r="E556" s="8">
        <f t="shared" si="8"/>
        <v>0.42382110995249683</v>
      </c>
    </row>
    <row r="557" spans="1:5">
      <c r="A557" s="14" t="s">
        <v>549</v>
      </c>
      <c r="B557" s="1">
        <v>2209</v>
      </c>
      <c r="C557" s="22" t="s">
        <v>549</v>
      </c>
      <c r="D557" s="24">
        <f>164+802</f>
        <v>966</v>
      </c>
      <c r="E557" s="8">
        <f t="shared" si="8"/>
        <v>0.43730194658216387</v>
      </c>
    </row>
    <row r="558" spans="1:5">
      <c r="A558" s="14" t="s">
        <v>550</v>
      </c>
      <c r="B558" s="1">
        <v>284</v>
      </c>
      <c r="C558" s="22" t="s">
        <v>550</v>
      </c>
      <c r="D558" s="24">
        <v>113</v>
      </c>
      <c r="E558" s="8">
        <f t="shared" si="8"/>
        <v>0.397887323943662</v>
      </c>
    </row>
    <row r="559" spans="1:5">
      <c r="A559" s="14" t="s">
        <v>551</v>
      </c>
      <c r="B559" s="1">
        <v>4294</v>
      </c>
      <c r="C559" s="22" t="s">
        <v>551</v>
      </c>
      <c r="D559" s="24">
        <v>3280</v>
      </c>
      <c r="E559" s="8">
        <f t="shared" si="8"/>
        <v>0.76385654401490455</v>
      </c>
    </row>
    <row r="560" spans="1:5" ht="25.5">
      <c r="A560" s="14" t="s">
        <v>552</v>
      </c>
      <c r="B560" s="1">
        <v>109</v>
      </c>
      <c r="C560" s="22" t="s">
        <v>552</v>
      </c>
      <c r="D560" s="24">
        <v>34</v>
      </c>
      <c r="E560" s="8">
        <f t="shared" si="8"/>
        <v>0.31192660550458717</v>
      </c>
    </row>
    <row r="561" spans="1:5">
      <c r="A561" s="14" t="s">
        <v>553</v>
      </c>
      <c r="B561" s="1">
        <v>292</v>
      </c>
      <c r="C561" s="22" t="s">
        <v>553</v>
      </c>
      <c r="D561" s="24">
        <f>109+73</f>
        <v>182</v>
      </c>
      <c r="E561" s="8">
        <f t="shared" si="8"/>
        <v>0.62328767123287676</v>
      </c>
    </row>
    <row r="562" spans="1:5">
      <c r="A562" s="14" t="s">
        <v>554</v>
      </c>
      <c r="B562" s="1">
        <v>958</v>
      </c>
      <c r="C562" s="22" t="s">
        <v>554</v>
      </c>
      <c r="D562" s="24">
        <v>407</v>
      </c>
      <c r="E562" s="8">
        <f t="shared" si="8"/>
        <v>0.42484342379958245</v>
      </c>
    </row>
    <row r="563" spans="1:5">
      <c r="A563" s="14" t="s">
        <v>555</v>
      </c>
      <c r="B563" s="1">
        <v>521</v>
      </c>
      <c r="C563" s="22" t="s">
        <v>555</v>
      </c>
      <c r="D563" s="24">
        <v>280</v>
      </c>
      <c r="E563" s="8">
        <f t="shared" si="8"/>
        <v>0.5374280230326296</v>
      </c>
    </row>
    <row r="564" spans="1:5" ht="25.5">
      <c r="A564" s="14" t="s">
        <v>556</v>
      </c>
      <c r="B564" s="1">
        <v>123</v>
      </c>
      <c r="C564" s="22" t="s">
        <v>556</v>
      </c>
      <c r="D564" s="24">
        <v>123</v>
      </c>
      <c r="E564" s="8">
        <f t="shared" si="8"/>
        <v>1</v>
      </c>
    </row>
    <row r="565" spans="1:5">
      <c r="A565" s="14" t="s">
        <v>557</v>
      </c>
      <c r="B565" s="1">
        <v>197</v>
      </c>
      <c r="C565" s="22" t="s">
        <v>557</v>
      </c>
      <c r="D565" s="24">
        <v>111</v>
      </c>
      <c r="E565" s="8">
        <f t="shared" si="8"/>
        <v>0.56345177664974622</v>
      </c>
    </row>
    <row r="566" spans="1:5">
      <c r="A566" s="14" t="s">
        <v>558</v>
      </c>
      <c r="B566" s="1">
        <v>653</v>
      </c>
      <c r="C566" s="22" t="s">
        <v>558</v>
      </c>
      <c r="D566" s="24">
        <v>326</v>
      </c>
      <c r="E566" s="8">
        <f t="shared" si="8"/>
        <v>0.49923430321592649</v>
      </c>
    </row>
    <row r="567" spans="1:5">
      <c r="A567" s="14" t="s">
        <v>559</v>
      </c>
      <c r="B567" s="1">
        <v>76</v>
      </c>
      <c r="C567" s="22" t="s">
        <v>559</v>
      </c>
      <c r="D567" s="24">
        <v>49</v>
      </c>
      <c r="E567" s="8">
        <f t="shared" si="8"/>
        <v>0.64473684210526316</v>
      </c>
    </row>
    <row r="568" spans="1:5">
      <c r="A568" s="14" t="s">
        <v>560</v>
      </c>
      <c r="B568" s="1">
        <v>109</v>
      </c>
      <c r="C568" s="22" t="s">
        <v>560</v>
      </c>
      <c r="D568" s="24">
        <f>53+13</f>
        <v>66</v>
      </c>
      <c r="E568" s="8">
        <f t="shared" si="8"/>
        <v>0.60550458715596334</v>
      </c>
    </row>
    <row r="569" spans="1:5">
      <c r="A569" s="14" t="s">
        <v>561</v>
      </c>
      <c r="B569" s="1">
        <v>65</v>
      </c>
      <c r="C569" s="22" t="s">
        <v>561</v>
      </c>
      <c r="D569" s="24">
        <v>33</v>
      </c>
      <c r="E569" s="8">
        <f t="shared" si="8"/>
        <v>0.50769230769230766</v>
      </c>
    </row>
    <row r="570" spans="1:5">
      <c r="A570" s="14" t="s">
        <v>562</v>
      </c>
      <c r="B570" s="1">
        <v>90</v>
      </c>
      <c r="C570" s="22" t="s">
        <v>562</v>
      </c>
      <c r="D570" s="24">
        <f>10+33</f>
        <v>43</v>
      </c>
      <c r="E570" s="8">
        <f t="shared" si="8"/>
        <v>0.4777777777777778</v>
      </c>
    </row>
    <row r="571" spans="1:5">
      <c r="A571" s="14" t="s">
        <v>563</v>
      </c>
      <c r="B571" s="1">
        <v>22852</v>
      </c>
      <c r="C571" s="22" t="s">
        <v>563</v>
      </c>
      <c r="D571" s="24">
        <v>14442</v>
      </c>
      <c r="E571" s="8">
        <f t="shared" si="8"/>
        <v>0.63197969543147203</v>
      </c>
    </row>
    <row r="572" spans="1:5">
      <c r="A572" s="14" t="s">
        <v>564</v>
      </c>
      <c r="B572" s="1">
        <v>267</v>
      </c>
      <c r="C572" s="22" t="s">
        <v>564</v>
      </c>
      <c r="D572" s="24">
        <v>135</v>
      </c>
      <c r="E572" s="8">
        <f t="shared" si="8"/>
        <v>0.5056179775280899</v>
      </c>
    </row>
    <row r="573" spans="1:5">
      <c r="A573" s="14" t="s">
        <v>565</v>
      </c>
      <c r="B573" s="1">
        <v>372</v>
      </c>
      <c r="C573" s="22" t="s">
        <v>565</v>
      </c>
      <c r="D573" s="24">
        <v>168</v>
      </c>
      <c r="E573" s="8">
        <f t="shared" si="8"/>
        <v>0.45161290322580644</v>
      </c>
    </row>
    <row r="574" spans="1:5">
      <c r="A574" s="14" t="s">
        <v>566</v>
      </c>
      <c r="B574" s="1">
        <v>336</v>
      </c>
      <c r="C574" s="22" t="s">
        <v>566</v>
      </c>
      <c r="D574" s="24">
        <v>344</v>
      </c>
      <c r="E574" s="8">
        <f t="shared" si="8"/>
        <v>1.0238095238095237</v>
      </c>
    </row>
    <row r="575" spans="1:5">
      <c r="A575" s="14" t="s">
        <v>567</v>
      </c>
      <c r="B575" s="1">
        <v>3518</v>
      </c>
      <c r="C575" s="22" t="s">
        <v>567</v>
      </c>
      <c r="D575" s="24">
        <v>1730</v>
      </c>
      <c r="E575" s="8">
        <f t="shared" si="8"/>
        <v>0.49175667993177941</v>
      </c>
    </row>
    <row r="576" spans="1:5">
      <c r="A576" s="14" t="s">
        <v>568</v>
      </c>
      <c r="B576" s="1">
        <v>203</v>
      </c>
      <c r="C576" s="22" t="s">
        <v>568</v>
      </c>
      <c r="D576" s="24">
        <v>186</v>
      </c>
      <c r="E576" s="8">
        <f t="shared" si="8"/>
        <v>0.91625615763546797</v>
      </c>
    </row>
    <row r="577" spans="1:5">
      <c r="A577" s="14" t="s">
        <v>569</v>
      </c>
      <c r="B577" s="1">
        <v>518</v>
      </c>
      <c r="C577" s="22" t="s">
        <v>569</v>
      </c>
      <c r="D577" s="24">
        <v>349</v>
      </c>
      <c r="E577" s="8">
        <f t="shared" si="8"/>
        <v>0.67374517374517373</v>
      </c>
    </row>
    <row r="578" spans="1:5">
      <c r="A578" s="14" t="s">
        <v>570</v>
      </c>
      <c r="B578" s="1">
        <v>1679</v>
      </c>
      <c r="C578" s="22" t="s">
        <v>570</v>
      </c>
      <c r="D578" s="24">
        <v>1253</v>
      </c>
      <c r="E578" s="8">
        <f t="shared" si="8"/>
        <v>0.74627754615842767</v>
      </c>
    </row>
    <row r="579" spans="1:5">
      <c r="A579" s="14" t="s">
        <v>571</v>
      </c>
      <c r="B579" s="1">
        <v>50</v>
      </c>
      <c r="C579" s="22" t="s">
        <v>571</v>
      </c>
      <c r="D579" s="24">
        <v>35</v>
      </c>
      <c r="E579" s="8">
        <f t="shared" ref="E579:E642" si="9">(D579/B579)</f>
        <v>0.7</v>
      </c>
    </row>
    <row r="580" spans="1:5">
      <c r="A580" s="14" t="s">
        <v>572</v>
      </c>
      <c r="B580" s="1">
        <v>789</v>
      </c>
      <c r="C580" s="22" t="s">
        <v>572</v>
      </c>
      <c r="D580" s="24">
        <v>548</v>
      </c>
      <c r="E580" s="8">
        <f t="shared" si="9"/>
        <v>0.69455006337135616</v>
      </c>
    </row>
    <row r="581" spans="1:5">
      <c r="A581" s="14" t="s">
        <v>573</v>
      </c>
      <c r="B581" s="1">
        <v>778</v>
      </c>
      <c r="C581" s="22" t="s">
        <v>573</v>
      </c>
      <c r="D581" s="24">
        <v>769</v>
      </c>
      <c r="E581" s="8">
        <f t="shared" si="9"/>
        <v>0.98843187660668386</v>
      </c>
    </row>
    <row r="582" spans="1:5">
      <c r="A582" s="14" t="s">
        <v>574</v>
      </c>
      <c r="B582" s="1">
        <v>213</v>
      </c>
      <c r="C582" s="22" t="s">
        <v>574</v>
      </c>
      <c r="D582" s="24">
        <v>110</v>
      </c>
      <c r="E582" s="8">
        <f t="shared" si="9"/>
        <v>0.51643192488262912</v>
      </c>
    </row>
    <row r="583" spans="1:5">
      <c r="A583" s="14" t="s">
        <v>575</v>
      </c>
      <c r="B583" s="1">
        <v>367</v>
      </c>
      <c r="C583" s="22" t="s">
        <v>575</v>
      </c>
      <c r="D583" s="24">
        <v>175</v>
      </c>
      <c r="E583" s="8">
        <f t="shared" si="9"/>
        <v>0.4768392370572207</v>
      </c>
    </row>
    <row r="584" spans="1:5" ht="25.5">
      <c r="A584" s="14" t="s">
        <v>576</v>
      </c>
      <c r="B584" s="1">
        <v>266</v>
      </c>
      <c r="C584" s="22" t="s">
        <v>576</v>
      </c>
      <c r="D584" s="24">
        <v>266</v>
      </c>
      <c r="E584" s="8">
        <f t="shared" si="9"/>
        <v>1</v>
      </c>
    </row>
    <row r="585" spans="1:5">
      <c r="A585" s="14" t="s">
        <v>577</v>
      </c>
      <c r="B585" s="1">
        <v>253</v>
      </c>
      <c r="C585" s="22" t="s">
        <v>577</v>
      </c>
      <c r="D585" s="24">
        <v>123</v>
      </c>
      <c r="E585" s="8">
        <f t="shared" si="9"/>
        <v>0.48616600790513836</v>
      </c>
    </row>
    <row r="586" spans="1:5">
      <c r="A586" s="14" t="s">
        <v>578</v>
      </c>
      <c r="B586" s="1">
        <v>44</v>
      </c>
      <c r="C586" s="22" t="s">
        <v>578</v>
      </c>
      <c r="D586" s="24">
        <v>27</v>
      </c>
      <c r="E586" s="8">
        <f t="shared" si="9"/>
        <v>0.61363636363636365</v>
      </c>
    </row>
    <row r="587" spans="1:5">
      <c r="A587" s="14" t="s">
        <v>579</v>
      </c>
      <c r="B587" s="1">
        <v>2122</v>
      </c>
      <c r="C587" s="22" t="s">
        <v>579</v>
      </c>
      <c r="D587" s="24">
        <f>1010+79</f>
        <v>1089</v>
      </c>
      <c r="E587" s="8">
        <f t="shared" si="9"/>
        <v>0.51319509896324222</v>
      </c>
    </row>
    <row r="588" spans="1:5">
      <c r="A588" s="14" t="s">
        <v>580</v>
      </c>
      <c r="B588" s="1">
        <v>635</v>
      </c>
      <c r="C588" s="22" t="s">
        <v>580</v>
      </c>
      <c r="D588" s="24">
        <v>568</v>
      </c>
      <c r="E588" s="8">
        <f t="shared" si="9"/>
        <v>0.89448818897637794</v>
      </c>
    </row>
    <row r="589" spans="1:5">
      <c r="A589" s="14" t="s">
        <v>581</v>
      </c>
      <c r="B589" s="1">
        <v>561</v>
      </c>
      <c r="C589" s="22" t="s">
        <v>581</v>
      </c>
      <c r="D589" s="24">
        <f>304+113</f>
        <v>417</v>
      </c>
      <c r="E589" s="8">
        <f t="shared" si="9"/>
        <v>0.74331550802139035</v>
      </c>
    </row>
    <row r="590" spans="1:5">
      <c r="A590" s="14" t="s">
        <v>582</v>
      </c>
      <c r="B590" s="1">
        <v>10523</v>
      </c>
      <c r="C590" s="22" t="s">
        <v>582</v>
      </c>
      <c r="D590" s="24">
        <f>4864+622</f>
        <v>5486</v>
      </c>
      <c r="E590" s="8">
        <f t="shared" si="9"/>
        <v>0.52133422027938803</v>
      </c>
    </row>
    <row r="591" spans="1:5">
      <c r="A591" s="14" t="s">
        <v>583</v>
      </c>
      <c r="B591" s="1">
        <v>248</v>
      </c>
      <c r="C591" s="22" t="s">
        <v>583</v>
      </c>
      <c r="D591" s="24">
        <v>115</v>
      </c>
      <c r="E591" s="8">
        <f t="shared" si="9"/>
        <v>0.46370967741935482</v>
      </c>
    </row>
    <row r="592" spans="1:5">
      <c r="A592" s="14" t="s">
        <v>584</v>
      </c>
      <c r="B592" s="1">
        <v>161</v>
      </c>
      <c r="C592" s="22" t="s">
        <v>584</v>
      </c>
      <c r="D592" s="24">
        <v>99</v>
      </c>
      <c r="E592" s="8">
        <f t="shared" si="9"/>
        <v>0.6149068322981367</v>
      </c>
    </row>
    <row r="593" spans="1:5">
      <c r="A593" s="14" t="s">
        <v>585</v>
      </c>
      <c r="B593" s="1">
        <v>520</v>
      </c>
      <c r="C593" s="22" t="s">
        <v>585</v>
      </c>
      <c r="D593" s="24">
        <v>212</v>
      </c>
      <c r="E593" s="8">
        <f t="shared" si="9"/>
        <v>0.40769230769230769</v>
      </c>
    </row>
    <row r="594" spans="1:5">
      <c r="A594" s="14" t="s">
        <v>586</v>
      </c>
      <c r="B594" s="1">
        <v>36</v>
      </c>
      <c r="C594" s="22" t="s">
        <v>586</v>
      </c>
      <c r="D594" s="24">
        <v>40</v>
      </c>
      <c r="E594" s="8">
        <f t="shared" si="9"/>
        <v>1.1111111111111112</v>
      </c>
    </row>
    <row r="595" spans="1:5">
      <c r="A595" s="14" t="s">
        <v>587</v>
      </c>
      <c r="B595" s="1">
        <v>15314</v>
      </c>
      <c r="C595" s="22" t="s">
        <v>587</v>
      </c>
      <c r="D595" s="24">
        <f>4674+1088</f>
        <v>5762</v>
      </c>
      <c r="E595" s="8">
        <f t="shared" si="9"/>
        <v>0.37625701972051717</v>
      </c>
    </row>
    <row r="596" spans="1:5">
      <c r="A596" s="14" t="s">
        <v>588</v>
      </c>
      <c r="B596" s="1">
        <v>1820</v>
      </c>
      <c r="C596" s="22" t="s">
        <v>588</v>
      </c>
      <c r="D596" s="24">
        <v>981</v>
      </c>
      <c r="E596" s="8">
        <f t="shared" si="9"/>
        <v>0.53901098901098898</v>
      </c>
    </row>
    <row r="597" spans="1:5">
      <c r="A597" s="14" t="s">
        <v>589</v>
      </c>
      <c r="B597" s="1">
        <v>609</v>
      </c>
      <c r="C597" s="22" t="s">
        <v>589</v>
      </c>
      <c r="D597" s="24">
        <v>305</v>
      </c>
      <c r="E597" s="8">
        <f t="shared" si="9"/>
        <v>0.50082101806239743</v>
      </c>
    </row>
    <row r="598" spans="1:5">
      <c r="A598" s="14" t="s">
        <v>590</v>
      </c>
      <c r="B598" s="1">
        <v>5454</v>
      </c>
      <c r="C598" s="22" t="s">
        <v>590</v>
      </c>
      <c r="D598" s="24">
        <f>791+1144</f>
        <v>1935</v>
      </c>
      <c r="E598" s="8">
        <f t="shared" si="9"/>
        <v>0.3547854785478548</v>
      </c>
    </row>
    <row r="599" spans="1:5">
      <c r="A599" s="14" t="s">
        <v>591</v>
      </c>
      <c r="B599" s="1">
        <v>89</v>
      </c>
      <c r="C599" s="22" t="s">
        <v>591</v>
      </c>
      <c r="D599" s="24">
        <v>82</v>
      </c>
      <c r="E599" s="8">
        <f t="shared" si="9"/>
        <v>0.9213483146067416</v>
      </c>
    </row>
    <row r="600" spans="1:5">
      <c r="A600" s="14" t="s">
        <v>592</v>
      </c>
      <c r="B600" s="1">
        <v>874</v>
      </c>
      <c r="C600" s="22" t="s">
        <v>592</v>
      </c>
      <c r="D600" s="24">
        <v>419</v>
      </c>
      <c r="E600" s="8">
        <f t="shared" si="9"/>
        <v>0.4794050343249428</v>
      </c>
    </row>
    <row r="601" spans="1:5">
      <c r="A601" s="14" t="s">
        <v>593</v>
      </c>
      <c r="B601" s="1">
        <v>425</v>
      </c>
      <c r="C601" s="22" t="s">
        <v>593</v>
      </c>
      <c r="D601" s="24">
        <f>191+11</f>
        <v>202</v>
      </c>
      <c r="E601" s="8">
        <f t="shared" si="9"/>
        <v>0.47529411764705881</v>
      </c>
    </row>
    <row r="602" spans="1:5">
      <c r="A602" s="14" t="s">
        <v>594</v>
      </c>
      <c r="B602" s="1">
        <v>159</v>
      </c>
      <c r="C602" s="22" t="s">
        <v>594</v>
      </c>
      <c r="D602" s="24">
        <v>95</v>
      </c>
      <c r="E602" s="8">
        <f t="shared" si="9"/>
        <v>0.59748427672955973</v>
      </c>
    </row>
    <row r="603" spans="1:5">
      <c r="A603" s="14" t="s">
        <v>595</v>
      </c>
      <c r="B603" s="1">
        <v>990</v>
      </c>
      <c r="C603" s="22" t="s">
        <v>595</v>
      </c>
      <c r="D603" s="24">
        <v>377</v>
      </c>
      <c r="E603" s="8">
        <f t="shared" si="9"/>
        <v>0.38080808080808082</v>
      </c>
    </row>
    <row r="604" spans="1:5">
      <c r="A604" s="14" t="s">
        <v>596</v>
      </c>
      <c r="B604" s="1">
        <v>358</v>
      </c>
      <c r="C604" s="22" t="s">
        <v>596</v>
      </c>
      <c r="D604" s="24">
        <v>194</v>
      </c>
      <c r="E604" s="8">
        <f t="shared" si="9"/>
        <v>0.54189944134078216</v>
      </c>
    </row>
    <row r="605" spans="1:5">
      <c r="A605" s="14" t="s">
        <v>597</v>
      </c>
      <c r="B605" s="1">
        <v>627</v>
      </c>
      <c r="C605" s="22" t="s">
        <v>597</v>
      </c>
      <c r="D605" s="24">
        <v>714</v>
      </c>
      <c r="E605" s="8">
        <f t="shared" si="9"/>
        <v>1.138755980861244</v>
      </c>
    </row>
    <row r="606" spans="1:5">
      <c r="A606" s="14" t="s">
        <v>598</v>
      </c>
      <c r="B606" s="1">
        <v>2048</v>
      </c>
      <c r="C606" s="22" t="s">
        <v>598</v>
      </c>
      <c r="D606" s="24">
        <v>936</v>
      </c>
      <c r="E606" s="8">
        <f t="shared" si="9"/>
        <v>0.45703125</v>
      </c>
    </row>
    <row r="607" spans="1:5">
      <c r="A607" s="14" t="s">
        <v>599</v>
      </c>
      <c r="B607" s="1">
        <v>1816</v>
      </c>
      <c r="C607" s="22" t="s">
        <v>599</v>
      </c>
      <c r="D607" s="24">
        <v>1011</v>
      </c>
      <c r="E607" s="8">
        <f t="shared" si="9"/>
        <v>0.55671806167400884</v>
      </c>
    </row>
    <row r="608" spans="1:5">
      <c r="A608" s="14" t="s">
        <v>600</v>
      </c>
      <c r="B608" s="1">
        <v>16886</v>
      </c>
      <c r="C608" s="22" t="s">
        <v>600</v>
      </c>
      <c r="D608" s="24">
        <f>6586+502</f>
        <v>7088</v>
      </c>
      <c r="E608" s="8">
        <f t="shared" si="9"/>
        <v>0.41975601089660075</v>
      </c>
    </row>
    <row r="609" spans="1:5">
      <c r="A609" s="14" t="s">
        <v>601</v>
      </c>
      <c r="B609" s="1">
        <v>2294</v>
      </c>
      <c r="C609" s="22" t="s">
        <v>601</v>
      </c>
      <c r="D609" s="24">
        <v>1669</v>
      </c>
      <c r="E609" s="8">
        <f t="shared" si="9"/>
        <v>0.72755013077593722</v>
      </c>
    </row>
    <row r="610" spans="1:5">
      <c r="A610" s="14" t="s">
        <v>602</v>
      </c>
      <c r="B610" s="1">
        <v>865</v>
      </c>
      <c r="C610" s="22" t="s">
        <v>602</v>
      </c>
      <c r="D610" s="24">
        <f>422+291</f>
        <v>713</v>
      </c>
      <c r="E610" s="8">
        <f t="shared" si="9"/>
        <v>0.82427745664739882</v>
      </c>
    </row>
    <row r="611" spans="1:5">
      <c r="A611" s="14" t="s">
        <v>603</v>
      </c>
      <c r="B611" s="1">
        <v>707</v>
      </c>
      <c r="C611" s="22" t="s">
        <v>603</v>
      </c>
      <c r="D611" s="24">
        <v>482</v>
      </c>
      <c r="E611" s="8">
        <f t="shared" si="9"/>
        <v>0.68175388967468176</v>
      </c>
    </row>
    <row r="612" spans="1:5">
      <c r="A612" s="14" t="s">
        <v>604</v>
      </c>
      <c r="B612" s="1">
        <v>245</v>
      </c>
      <c r="C612" s="22" t="s">
        <v>604</v>
      </c>
      <c r="D612" s="24">
        <v>189</v>
      </c>
      <c r="E612" s="8">
        <f t="shared" si="9"/>
        <v>0.77142857142857146</v>
      </c>
    </row>
    <row r="613" spans="1:5">
      <c r="A613" s="14" t="s">
        <v>605</v>
      </c>
      <c r="B613" s="1">
        <v>3842</v>
      </c>
      <c r="C613" s="22" t="s">
        <v>605</v>
      </c>
      <c r="D613" s="24">
        <v>2527</v>
      </c>
      <c r="E613" s="8">
        <f t="shared" si="9"/>
        <v>0.6577303487766788</v>
      </c>
    </row>
    <row r="614" spans="1:5">
      <c r="A614" s="14" t="s">
        <v>606</v>
      </c>
      <c r="B614" s="1">
        <v>475</v>
      </c>
      <c r="C614" s="22" t="s">
        <v>606</v>
      </c>
      <c r="D614" s="24">
        <v>294</v>
      </c>
      <c r="E614" s="8">
        <f t="shared" si="9"/>
        <v>0.61894736842105258</v>
      </c>
    </row>
    <row r="615" spans="1:5">
      <c r="A615" s="14" t="s">
        <v>607</v>
      </c>
      <c r="B615" s="1">
        <v>677</v>
      </c>
      <c r="C615" s="22" t="s">
        <v>607</v>
      </c>
      <c r="D615" s="24">
        <v>379</v>
      </c>
      <c r="E615" s="8">
        <f t="shared" si="9"/>
        <v>0.55982274741506644</v>
      </c>
    </row>
    <row r="616" spans="1:5">
      <c r="A616" s="14" t="s">
        <v>608</v>
      </c>
      <c r="B616" s="1">
        <v>12634</v>
      </c>
      <c r="C616" s="22" t="s">
        <v>608</v>
      </c>
      <c r="D616" s="24">
        <f>4249+1578</f>
        <v>5827</v>
      </c>
      <c r="E616" s="8">
        <f t="shared" si="9"/>
        <v>0.46121576697799588</v>
      </c>
    </row>
    <row r="617" spans="1:5">
      <c r="A617" s="14" t="s">
        <v>609</v>
      </c>
      <c r="B617" s="1">
        <v>133</v>
      </c>
      <c r="C617" s="22" t="s">
        <v>609</v>
      </c>
      <c r="D617" s="24">
        <v>87</v>
      </c>
      <c r="E617" s="8">
        <f t="shared" si="9"/>
        <v>0.65413533834586468</v>
      </c>
    </row>
    <row r="618" spans="1:5">
      <c r="A618" s="14" t="s">
        <v>610</v>
      </c>
      <c r="B618" s="1">
        <v>123</v>
      </c>
      <c r="C618" s="22" t="s">
        <v>610</v>
      </c>
      <c r="D618" s="24">
        <v>75</v>
      </c>
      <c r="E618" s="8">
        <f t="shared" si="9"/>
        <v>0.6097560975609756</v>
      </c>
    </row>
    <row r="619" spans="1:5">
      <c r="A619" s="14" t="s">
        <v>611</v>
      </c>
      <c r="B619" s="1">
        <v>169</v>
      </c>
      <c r="C619" s="22" t="s">
        <v>611</v>
      </c>
      <c r="D619" s="24">
        <v>173</v>
      </c>
      <c r="E619" s="8">
        <f t="shared" si="9"/>
        <v>1.0236686390532543</v>
      </c>
    </row>
    <row r="620" spans="1:5">
      <c r="A620" s="14" t="s">
        <v>612</v>
      </c>
      <c r="B620" s="1">
        <v>155</v>
      </c>
      <c r="C620" s="22" t="s">
        <v>612</v>
      </c>
      <c r="D620" s="24">
        <v>96</v>
      </c>
      <c r="E620" s="8">
        <f t="shared" si="9"/>
        <v>0.61935483870967745</v>
      </c>
    </row>
    <row r="621" spans="1:5">
      <c r="A621" s="14" t="s">
        <v>613</v>
      </c>
      <c r="B621" s="1">
        <v>481</v>
      </c>
      <c r="C621" s="22" t="s">
        <v>613</v>
      </c>
      <c r="D621" s="24">
        <v>296</v>
      </c>
      <c r="E621" s="8">
        <f t="shared" si="9"/>
        <v>0.61538461538461542</v>
      </c>
    </row>
    <row r="622" spans="1:5">
      <c r="A622" s="14" t="s">
        <v>614</v>
      </c>
      <c r="B622" s="1">
        <v>118</v>
      </c>
      <c r="C622" s="22" t="s">
        <v>614</v>
      </c>
      <c r="D622" s="24">
        <v>68</v>
      </c>
      <c r="E622" s="8">
        <f t="shared" si="9"/>
        <v>0.57627118644067798</v>
      </c>
    </row>
    <row r="623" spans="1:5">
      <c r="A623" s="14" t="s">
        <v>615</v>
      </c>
      <c r="B623" s="1">
        <v>481</v>
      </c>
      <c r="C623" s="22" t="s">
        <v>615</v>
      </c>
      <c r="D623" s="24">
        <v>241</v>
      </c>
      <c r="E623" s="8">
        <f t="shared" si="9"/>
        <v>0.50103950103950101</v>
      </c>
    </row>
    <row r="624" spans="1:5">
      <c r="A624" s="14" t="s">
        <v>616</v>
      </c>
      <c r="B624" s="1">
        <v>379</v>
      </c>
      <c r="C624" s="22" t="s">
        <v>616</v>
      </c>
      <c r="D624" s="24">
        <v>291</v>
      </c>
      <c r="E624" s="8">
        <f t="shared" si="9"/>
        <v>0.76781002638522422</v>
      </c>
    </row>
    <row r="625" spans="1:5" ht="25.5">
      <c r="A625" s="14" t="s">
        <v>617</v>
      </c>
      <c r="B625" s="1">
        <v>398</v>
      </c>
      <c r="C625" s="22" t="s">
        <v>617</v>
      </c>
      <c r="D625" s="24">
        <v>268</v>
      </c>
      <c r="E625" s="8">
        <f t="shared" si="9"/>
        <v>0.6733668341708543</v>
      </c>
    </row>
    <row r="626" spans="1:5">
      <c r="A626" s="14" t="s">
        <v>618</v>
      </c>
      <c r="B626" s="1">
        <v>151</v>
      </c>
      <c r="C626" s="22" t="s">
        <v>618</v>
      </c>
      <c r="D626" s="24">
        <v>111</v>
      </c>
      <c r="E626" s="8">
        <f t="shared" si="9"/>
        <v>0.73509933774834435</v>
      </c>
    </row>
    <row r="627" spans="1:5">
      <c r="A627" s="14" t="s">
        <v>619</v>
      </c>
      <c r="B627" s="1">
        <v>2757</v>
      </c>
      <c r="C627" s="22" t="s">
        <v>619</v>
      </c>
      <c r="D627" s="24">
        <v>2236</v>
      </c>
      <c r="E627" s="8">
        <f t="shared" si="9"/>
        <v>0.81102647805585781</v>
      </c>
    </row>
    <row r="628" spans="1:5">
      <c r="A628" s="14" t="s">
        <v>620</v>
      </c>
      <c r="B628" s="1">
        <v>55</v>
      </c>
      <c r="C628" s="22" t="s">
        <v>620</v>
      </c>
      <c r="D628" s="24">
        <v>47</v>
      </c>
      <c r="E628" s="8">
        <f t="shared" si="9"/>
        <v>0.8545454545454545</v>
      </c>
    </row>
    <row r="629" spans="1:5">
      <c r="A629" s="14" t="s">
        <v>621</v>
      </c>
      <c r="B629" s="1">
        <v>832</v>
      </c>
      <c r="C629" s="22" t="s">
        <v>621</v>
      </c>
      <c r="D629" s="24">
        <v>265</v>
      </c>
      <c r="E629" s="8">
        <f t="shared" si="9"/>
        <v>0.31850961538461536</v>
      </c>
    </row>
    <row r="630" spans="1:5">
      <c r="A630" s="14" t="s">
        <v>622</v>
      </c>
      <c r="B630" s="1">
        <v>22461</v>
      </c>
      <c r="C630" s="22" t="s">
        <v>622</v>
      </c>
      <c r="D630" s="24">
        <v>19312</v>
      </c>
      <c r="E630" s="8">
        <f t="shared" si="9"/>
        <v>0.85980143359601091</v>
      </c>
    </row>
    <row r="631" spans="1:5">
      <c r="A631" s="14" t="s">
        <v>623</v>
      </c>
      <c r="B631" s="1">
        <v>1809</v>
      </c>
      <c r="C631" s="22" t="s">
        <v>623</v>
      </c>
      <c r="D631" s="24">
        <v>1252</v>
      </c>
      <c r="E631" s="8">
        <f t="shared" si="9"/>
        <v>0.69209508015478161</v>
      </c>
    </row>
    <row r="632" spans="1:5">
      <c r="A632" s="14" t="s">
        <v>624</v>
      </c>
      <c r="B632" s="1">
        <v>3098</v>
      </c>
      <c r="C632" s="22" t="s">
        <v>624</v>
      </c>
      <c r="D632" s="24">
        <v>1713</v>
      </c>
      <c r="E632" s="8">
        <f t="shared" si="9"/>
        <v>0.55293737895416395</v>
      </c>
    </row>
    <row r="633" spans="1:5">
      <c r="A633" s="14" t="s">
        <v>625</v>
      </c>
      <c r="B633" s="1">
        <v>186</v>
      </c>
      <c r="C633" s="22" t="s">
        <v>625</v>
      </c>
      <c r="D633" s="24">
        <v>97</v>
      </c>
      <c r="E633" s="8">
        <f t="shared" si="9"/>
        <v>0.521505376344086</v>
      </c>
    </row>
    <row r="634" spans="1:5">
      <c r="A634" s="14" t="s">
        <v>626</v>
      </c>
      <c r="B634" s="1">
        <v>347</v>
      </c>
      <c r="C634" s="22" t="s">
        <v>626</v>
      </c>
      <c r="D634" s="24">
        <v>300</v>
      </c>
      <c r="E634" s="8">
        <f t="shared" si="9"/>
        <v>0.86455331412103742</v>
      </c>
    </row>
    <row r="635" spans="1:5">
      <c r="A635" s="14" t="s">
        <v>627</v>
      </c>
      <c r="B635" s="1">
        <v>1726</v>
      </c>
      <c r="C635" s="22" t="s">
        <v>627</v>
      </c>
      <c r="D635" s="24">
        <v>1080</v>
      </c>
      <c r="E635" s="8">
        <f t="shared" si="9"/>
        <v>0.62572421784472765</v>
      </c>
    </row>
    <row r="636" spans="1:5">
      <c r="A636" s="14" t="s">
        <v>628</v>
      </c>
      <c r="B636" s="1">
        <v>675</v>
      </c>
      <c r="C636" s="22" t="s">
        <v>628</v>
      </c>
      <c r="D636" s="24">
        <v>331</v>
      </c>
      <c r="E636" s="8">
        <f t="shared" si="9"/>
        <v>0.49037037037037035</v>
      </c>
    </row>
    <row r="637" spans="1:5">
      <c r="A637" s="14" t="s">
        <v>629</v>
      </c>
      <c r="B637" s="1">
        <v>508</v>
      </c>
      <c r="C637" s="22" t="s">
        <v>629</v>
      </c>
      <c r="D637" s="24">
        <v>382</v>
      </c>
      <c r="E637" s="8">
        <f t="shared" si="9"/>
        <v>0.75196850393700787</v>
      </c>
    </row>
    <row r="638" spans="1:5">
      <c r="A638" s="14" t="s">
        <v>630</v>
      </c>
      <c r="B638" s="1">
        <v>245</v>
      </c>
      <c r="C638" s="22" t="s">
        <v>630</v>
      </c>
      <c r="D638" s="24">
        <v>29</v>
      </c>
      <c r="E638" s="8">
        <f t="shared" si="9"/>
        <v>0.11836734693877551</v>
      </c>
    </row>
    <row r="639" spans="1:5">
      <c r="A639" s="14" t="s">
        <v>631</v>
      </c>
      <c r="B639" s="1">
        <v>354</v>
      </c>
      <c r="C639" s="22" t="s">
        <v>631</v>
      </c>
      <c r="D639" s="24">
        <v>173</v>
      </c>
      <c r="E639" s="8">
        <f t="shared" si="9"/>
        <v>0.48870056497175141</v>
      </c>
    </row>
    <row r="640" spans="1:5">
      <c r="A640" s="14" t="s">
        <v>632</v>
      </c>
      <c r="B640" s="1">
        <v>1207</v>
      </c>
      <c r="C640" s="22" t="s">
        <v>632</v>
      </c>
      <c r="D640" s="24">
        <v>575</v>
      </c>
      <c r="E640" s="8">
        <f t="shared" si="9"/>
        <v>0.47638773819386909</v>
      </c>
    </row>
    <row r="641" spans="1:5">
      <c r="A641" s="14" t="s">
        <v>633</v>
      </c>
      <c r="B641" s="1">
        <v>624</v>
      </c>
      <c r="C641" s="22" t="s">
        <v>633</v>
      </c>
      <c r="D641" s="24">
        <v>281</v>
      </c>
      <c r="E641" s="8">
        <f t="shared" si="9"/>
        <v>0.45032051282051283</v>
      </c>
    </row>
    <row r="642" spans="1:5">
      <c r="A642" s="14" t="s">
        <v>634</v>
      </c>
      <c r="B642" s="1">
        <v>1955</v>
      </c>
      <c r="C642" s="22" t="s">
        <v>634</v>
      </c>
      <c r="D642" s="24">
        <v>1903</v>
      </c>
      <c r="E642" s="8">
        <f t="shared" si="9"/>
        <v>0.97340153452685418</v>
      </c>
    </row>
    <row r="643" spans="1:5">
      <c r="A643" s="14" t="s">
        <v>635</v>
      </c>
      <c r="B643" s="1">
        <v>10335</v>
      </c>
      <c r="C643" s="22" t="s">
        <v>635</v>
      </c>
      <c r="D643" s="24">
        <f>3811+1057</f>
        <v>4868</v>
      </c>
      <c r="E643" s="8">
        <f t="shared" ref="E643:E706" si="10">(D643/B643)</f>
        <v>0.47102080309627481</v>
      </c>
    </row>
    <row r="644" spans="1:5">
      <c r="A644" s="14" t="s">
        <v>636</v>
      </c>
      <c r="B644" s="1">
        <v>924</v>
      </c>
      <c r="C644" s="22" t="s">
        <v>636</v>
      </c>
      <c r="D644" s="24">
        <v>802</v>
      </c>
      <c r="E644" s="8">
        <f t="shared" si="10"/>
        <v>0.86796536796536794</v>
      </c>
    </row>
    <row r="645" spans="1:5">
      <c r="A645" s="14" t="s">
        <v>637</v>
      </c>
      <c r="B645" s="1">
        <v>1452</v>
      </c>
      <c r="C645" s="22" t="s">
        <v>637</v>
      </c>
      <c r="D645" s="24">
        <v>779</v>
      </c>
      <c r="E645" s="8">
        <f t="shared" si="10"/>
        <v>0.53650137741046833</v>
      </c>
    </row>
    <row r="646" spans="1:5">
      <c r="A646" s="14" t="s">
        <v>638</v>
      </c>
      <c r="B646" s="1">
        <v>4441</v>
      </c>
      <c r="C646" s="22" t="s">
        <v>638</v>
      </c>
      <c r="D646" s="24">
        <v>2120</v>
      </c>
      <c r="E646" s="8">
        <f t="shared" si="10"/>
        <v>0.47736996172033325</v>
      </c>
    </row>
    <row r="647" spans="1:5">
      <c r="A647" s="14" t="s">
        <v>639</v>
      </c>
      <c r="B647" s="1">
        <v>144</v>
      </c>
      <c r="C647" s="22" t="s">
        <v>639</v>
      </c>
      <c r="D647" s="24">
        <v>126</v>
      </c>
      <c r="E647" s="8">
        <f t="shared" si="10"/>
        <v>0.875</v>
      </c>
    </row>
    <row r="648" spans="1:5">
      <c r="A648" s="14" t="s">
        <v>640</v>
      </c>
      <c r="B648" s="1">
        <v>20207</v>
      </c>
      <c r="C648" s="22" t="s">
        <v>640</v>
      </c>
      <c r="D648" s="24">
        <v>15611</v>
      </c>
      <c r="E648" s="8">
        <f t="shared" si="10"/>
        <v>0.7725540654228733</v>
      </c>
    </row>
    <row r="649" spans="1:5">
      <c r="A649" s="14" t="s">
        <v>641</v>
      </c>
      <c r="B649" s="1">
        <v>408</v>
      </c>
      <c r="C649" s="22" t="s">
        <v>641</v>
      </c>
      <c r="D649" s="24">
        <v>341</v>
      </c>
      <c r="E649" s="8">
        <f t="shared" si="10"/>
        <v>0.83578431372549022</v>
      </c>
    </row>
    <row r="650" spans="1:5">
      <c r="A650" s="14" t="s">
        <v>642</v>
      </c>
      <c r="B650" s="1">
        <v>151</v>
      </c>
      <c r="C650" s="22" t="s">
        <v>642</v>
      </c>
      <c r="D650" s="24">
        <v>71</v>
      </c>
      <c r="E650" s="8">
        <f t="shared" si="10"/>
        <v>0.47019867549668876</v>
      </c>
    </row>
    <row r="651" spans="1:5">
      <c r="A651" s="14" t="s">
        <v>643</v>
      </c>
      <c r="B651" s="1">
        <v>109</v>
      </c>
      <c r="C651" s="22" t="s">
        <v>643</v>
      </c>
      <c r="D651" s="24">
        <v>71</v>
      </c>
      <c r="E651" s="8">
        <f t="shared" si="10"/>
        <v>0.65137614678899081</v>
      </c>
    </row>
    <row r="652" spans="1:5" ht="25.5">
      <c r="A652" s="14" t="s">
        <v>644</v>
      </c>
      <c r="B652" s="1">
        <v>12</v>
      </c>
      <c r="C652" s="22" t="s">
        <v>644</v>
      </c>
      <c r="D652" s="24">
        <v>20</v>
      </c>
      <c r="E652" s="8">
        <f t="shared" si="10"/>
        <v>1.6666666666666667</v>
      </c>
    </row>
    <row r="653" spans="1:5">
      <c r="A653" s="14" t="s">
        <v>645</v>
      </c>
      <c r="B653" s="1">
        <v>93</v>
      </c>
      <c r="C653" s="22" t="s">
        <v>645</v>
      </c>
      <c r="D653" s="24">
        <v>53</v>
      </c>
      <c r="E653" s="8">
        <f t="shared" si="10"/>
        <v>0.56989247311827962</v>
      </c>
    </row>
    <row r="654" spans="1:5">
      <c r="A654" s="14" t="s">
        <v>646</v>
      </c>
      <c r="B654" s="1">
        <v>5916</v>
      </c>
      <c r="C654" s="22" t="s">
        <v>646</v>
      </c>
      <c r="D654" s="24">
        <f>1229+1215</f>
        <v>2444</v>
      </c>
      <c r="E654" s="8">
        <f t="shared" si="10"/>
        <v>0.41311697092630156</v>
      </c>
    </row>
    <row r="655" spans="1:5">
      <c r="A655" s="14" t="s">
        <v>647</v>
      </c>
      <c r="B655" s="1">
        <v>62</v>
      </c>
      <c r="C655" s="22" t="s">
        <v>647</v>
      </c>
      <c r="D655" s="24">
        <v>31</v>
      </c>
      <c r="E655" s="8">
        <f t="shared" si="10"/>
        <v>0.5</v>
      </c>
    </row>
    <row r="656" spans="1:5">
      <c r="A656" s="14" t="s">
        <v>648</v>
      </c>
      <c r="B656" s="1">
        <v>70</v>
      </c>
      <c r="C656" s="22" t="s">
        <v>648</v>
      </c>
      <c r="D656" s="24">
        <v>54</v>
      </c>
      <c r="E656" s="8">
        <f t="shared" si="10"/>
        <v>0.77142857142857146</v>
      </c>
    </row>
    <row r="657" spans="1:5">
      <c r="A657" s="14" t="s">
        <v>649</v>
      </c>
      <c r="B657" s="1">
        <v>129</v>
      </c>
      <c r="C657" s="22" t="s">
        <v>649</v>
      </c>
      <c r="D657" s="24">
        <v>79</v>
      </c>
      <c r="E657" s="8">
        <f t="shared" si="10"/>
        <v>0.61240310077519378</v>
      </c>
    </row>
    <row r="658" spans="1:5">
      <c r="A658" s="14" t="s">
        <v>650</v>
      </c>
      <c r="B658" s="1">
        <v>355</v>
      </c>
      <c r="C658" s="22" t="s">
        <v>650</v>
      </c>
      <c r="D658" s="24">
        <v>220</v>
      </c>
      <c r="E658" s="8">
        <f t="shared" si="10"/>
        <v>0.61971830985915488</v>
      </c>
    </row>
    <row r="659" spans="1:5">
      <c r="A659" s="14" t="s">
        <v>651</v>
      </c>
      <c r="B659" s="1">
        <v>427</v>
      </c>
      <c r="C659" s="22" t="s">
        <v>651</v>
      </c>
      <c r="D659" s="24">
        <v>342</v>
      </c>
      <c r="E659" s="8">
        <f t="shared" si="10"/>
        <v>0.80093676814988291</v>
      </c>
    </row>
    <row r="660" spans="1:5">
      <c r="A660" s="14" t="s">
        <v>652</v>
      </c>
      <c r="B660" s="1">
        <v>1635</v>
      </c>
      <c r="C660" s="22" t="s">
        <v>652</v>
      </c>
      <c r="D660" s="24">
        <f>1116+23</f>
        <v>1139</v>
      </c>
      <c r="E660" s="8">
        <f t="shared" si="10"/>
        <v>0.69663608562691126</v>
      </c>
    </row>
    <row r="661" spans="1:5">
      <c r="A661" s="14" t="s">
        <v>653</v>
      </c>
      <c r="B661" s="1">
        <v>147</v>
      </c>
      <c r="C661" s="22" t="s">
        <v>653</v>
      </c>
      <c r="D661" s="24">
        <v>111</v>
      </c>
      <c r="E661" s="8">
        <f t="shared" si="10"/>
        <v>0.75510204081632648</v>
      </c>
    </row>
    <row r="662" spans="1:5">
      <c r="A662" s="14" t="s">
        <v>654</v>
      </c>
      <c r="B662" s="1">
        <v>11642</v>
      </c>
      <c r="C662" s="22" t="s">
        <v>654</v>
      </c>
      <c r="D662" s="24">
        <f>5709+490</f>
        <v>6199</v>
      </c>
      <c r="E662" s="8">
        <f t="shared" si="10"/>
        <v>0.5324686479986257</v>
      </c>
    </row>
    <row r="663" spans="1:5">
      <c r="A663" s="14" t="s">
        <v>655</v>
      </c>
      <c r="B663" s="1">
        <v>354</v>
      </c>
      <c r="C663" s="22" t="s">
        <v>655</v>
      </c>
      <c r="D663" s="24">
        <v>194</v>
      </c>
      <c r="E663" s="8">
        <f t="shared" si="10"/>
        <v>0.54802259887005644</v>
      </c>
    </row>
    <row r="664" spans="1:5">
      <c r="A664" s="14" t="s">
        <v>656</v>
      </c>
      <c r="B664" s="1">
        <v>645</v>
      </c>
      <c r="C664" s="22" t="s">
        <v>656</v>
      </c>
      <c r="D664" s="24">
        <v>374</v>
      </c>
      <c r="E664" s="8">
        <f t="shared" si="10"/>
        <v>0.57984496124031004</v>
      </c>
    </row>
    <row r="665" spans="1:5">
      <c r="A665" s="14" t="s">
        <v>657</v>
      </c>
      <c r="B665" s="1">
        <v>1200</v>
      </c>
      <c r="C665" s="22" t="s">
        <v>657</v>
      </c>
      <c r="D665" s="24">
        <v>657</v>
      </c>
      <c r="E665" s="8">
        <f t="shared" si="10"/>
        <v>0.54749999999999999</v>
      </c>
    </row>
    <row r="666" spans="1:5">
      <c r="A666" s="14" t="s">
        <v>658</v>
      </c>
      <c r="B666" s="1">
        <v>1613</v>
      </c>
      <c r="C666" s="22" t="s">
        <v>658</v>
      </c>
      <c r="D666" s="24">
        <v>1075</v>
      </c>
      <c r="E666" s="8">
        <f t="shared" si="10"/>
        <v>0.66646001239925601</v>
      </c>
    </row>
    <row r="667" spans="1:5">
      <c r="A667" s="14" t="s">
        <v>659</v>
      </c>
      <c r="B667" s="1">
        <v>1394</v>
      </c>
      <c r="C667" s="22" t="s">
        <v>659</v>
      </c>
      <c r="D667" s="24">
        <v>354</v>
      </c>
      <c r="E667" s="8">
        <f t="shared" si="10"/>
        <v>0.25394548063127692</v>
      </c>
    </row>
    <row r="668" spans="1:5">
      <c r="A668" s="14" t="s">
        <v>660</v>
      </c>
      <c r="B668" s="1">
        <v>174</v>
      </c>
      <c r="C668" s="22" t="s">
        <v>660</v>
      </c>
      <c r="D668" s="24">
        <v>85</v>
      </c>
      <c r="E668" s="8">
        <f t="shared" si="10"/>
        <v>0.4885057471264368</v>
      </c>
    </row>
    <row r="669" spans="1:5">
      <c r="A669" s="14" t="s">
        <v>661</v>
      </c>
      <c r="B669" s="1">
        <v>1360</v>
      </c>
      <c r="C669" s="22" t="s">
        <v>661</v>
      </c>
      <c r="D669" s="24">
        <v>668</v>
      </c>
      <c r="E669" s="8">
        <f t="shared" si="10"/>
        <v>0.49117647058823527</v>
      </c>
    </row>
    <row r="670" spans="1:5">
      <c r="A670" s="14" t="s">
        <v>662</v>
      </c>
      <c r="B670" s="1">
        <v>41</v>
      </c>
      <c r="C670" s="22" t="s">
        <v>662</v>
      </c>
      <c r="D670" s="24">
        <v>11</v>
      </c>
      <c r="E670" s="8">
        <f t="shared" si="10"/>
        <v>0.26829268292682928</v>
      </c>
    </row>
    <row r="671" spans="1:5">
      <c r="A671" s="14" t="s">
        <v>663</v>
      </c>
      <c r="B671" s="1">
        <v>118</v>
      </c>
      <c r="C671" s="22" t="s">
        <v>663</v>
      </c>
      <c r="D671" s="24">
        <v>54</v>
      </c>
      <c r="E671" s="8">
        <f t="shared" si="10"/>
        <v>0.4576271186440678</v>
      </c>
    </row>
    <row r="672" spans="1:5">
      <c r="A672" s="14" t="s">
        <v>664</v>
      </c>
      <c r="B672" s="1">
        <v>118</v>
      </c>
      <c r="C672" s="22" t="s">
        <v>664</v>
      </c>
      <c r="D672" s="24">
        <v>69</v>
      </c>
      <c r="E672" s="8">
        <f t="shared" si="10"/>
        <v>0.5847457627118644</v>
      </c>
    </row>
    <row r="673" spans="1:5">
      <c r="A673" s="14" t="s">
        <v>665</v>
      </c>
      <c r="B673" s="1">
        <v>1152</v>
      </c>
      <c r="C673" s="22" t="s">
        <v>665</v>
      </c>
      <c r="D673" s="24">
        <f>428+210</f>
        <v>638</v>
      </c>
      <c r="E673" s="8">
        <f t="shared" si="10"/>
        <v>0.55381944444444442</v>
      </c>
    </row>
    <row r="674" spans="1:5">
      <c r="A674" s="14" t="s">
        <v>666</v>
      </c>
      <c r="B674" s="1">
        <v>2505</v>
      </c>
      <c r="C674" s="22" t="s">
        <v>666</v>
      </c>
      <c r="D674" s="24">
        <v>1319</v>
      </c>
      <c r="E674" s="8">
        <f t="shared" si="10"/>
        <v>0.52654690618762479</v>
      </c>
    </row>
    <row r="675" spans="1:5">
      <c r="A675" s="14" t="s">
        <v>667</v>
      </c>
      <c r="B675" s="1">
        <v>102</v>
      </c>
      <c r="C675" s="22" t="s">
        <v>667</v>
      </c>
      <c r="D675" s="24">
        <v>15</v>
      </c>
      <c r="E675" s="8">
        <f t="shared" si="10"/>
        <v>0.14705882352941177</v>
      </c>
    </row>
    <row r="676" spans="1:5">
      <c r="A676" s="14" t="s">
        <v>668</v>
      </c>
      <c r="B676" s="1">
        <v>837</v>
      </c>
      <c r="C676" s="22" t="s">
        <v>668</v>
      </c>
      <c r="D676" s="24">
        <v>344</v>
      </c>
      <c r="E676" s="8">
        <f t="shared" si="10"/>
        <v>0.41099163679808842</v>
      </c>
    </row>
    <row r="677" spans="1:5">
      <c r="A677" s="14" t="s">
        <v>669</v>
      </c>
      <c r="B677" s="1">
        <v>2131</v>
      </c>
      <c r="C677" s="22" t="s">
        <v>669</v>
      </c>
      <c r="D677" s="24">
        <v>1705</v>
      </c>
      <c r="E677" s="8">
        <f t="shared" si="10"/>
        <v>0.80009385265133737</v>
      </c>
    </row>
    <row r="678" spans="1:5">
      <c r="A678" s="14" t="s">
        <v>670</v>
      </c>
      <c r="B678" s="1">
        <v>904</v>
      </c>
      <c r="C678" s="22" t="s">
        <v>670</v>
      </c>
      <c r="D678" s="24">
        <v>482</v>
      </c>
      <c r="E678" s="8">
        <f t="shared" si="10"/>
        <v>0.5331858407079646</v>
      </c>
    </row>
    <row r="679" spans="1:5">
      <c r="A679" s="14" t="s">
        <v>671</v>
      </c>
      <c r="B679" s="1">
        <v>2626</v>
      </c>
      <c r="C679" s="22" t="s">
        <v>671</v>
      </c>
      <c r="D679" s="24">
        <f>1910+18</f>
        <v>1928</v>
      </c>
      <c r="E679" s="8">
        <f t="shared" si="10"/>
        <v>0.73419649657273423</v>
      </c>
    </row>
    <row r="680" spans="1:5">
      <c r="A680" s="14" t="s">
        <v>672</v>
      </c>
      <c r="B680" s="1">
        <v>240</v>
      </c>
      <c r="C680" s="22" t="s">
        <v>672</v>
      </c>
      <c r="D680" s="24">
        <v>151</v>
      </c>
      <c r="E680" s="8">
        <f t="shared" si="10"/>
        <v>0.62916666666666665</v>
      </c>
    </row>
    <row r="681" spans="1:5">
      <c r="A681" s="14" t="s">
        <v>673</v>
      </c>
      <c r="B681" s="1">
        <v>63</v>
      </c>
      <c r="C681" s="22" t="s">
        <v>673</v>
      </c>
      <c r="D681" s="24">
        <v>64</v>
      </c>
      <c r="E681" s="8">
        <f t="shared" si="10"/>
        <v>1.0158730158730158</v>
      </c>
    </row>
    <row r="682" spans="1:5">
      <c r="A682" s="14" t="s">
        <v>674</v>
      </c>
      <c r="B682" s="1">
        <v>215</v>
      </c>
      <c r="C682" s="22" t="s">
        <v>674</v>
      </c>
      <c r="D682" s="24">
        <v>129</v>
      </c>
      <c r="E682" s="8">
        <f t="shared" si="10"/>
        <v>0.6</v>
      </c>
    </row>
    <row r="683" spans="1:5">
      <c r="A683" s="14" t="s">
        <v>675</v>
      </c>
      <c r="B683" s="1">
        <v>44</v>
      </c>
      <c r="C683" s="22" t="s">
        <v>675</v>
      </c>
      <c r="D683" s="24">
        <v>15</v>
      </c>
      <c r="E683" s="8">
        <f t="shared" si="10"/>
        <v>0.34090909090909088</v>
      </c>
    </row>
    <row r="684" spans="1:5">
      <c r="A684" s="14" t="s">
        <v>676</v>
      </c>
      <c r="B684" s="1">
        <v>339</v>
      </c>
      <c r="C684" s="22" t="s">
        <v>676</v>
      </c>
      <c r="D684" s="24">
        <f>164+28</f>
        <v>192</v>
      </c>
      <c r="E684" s="8">
        <f t="shared" si="10"/>
        <v>0.5663716814159292</v>
      </c>
    </row>
    <row r="685" spans="1:5">
      <c r="A685" s="14" t="s">
        <v>677</v>
      </c>
      <c r="B685" s="1">
        <v>4727</v>
      </c>
      <c r="C685" s="22" t="s">
        <v>677</v>
      </c>
      <c r="D685" s="24">
        <f>2694+88</f>
        <v>2782</v>
      </c>
      <c r="E685" s="8">
        <f t="shared" si="10"/>
        <v>0.58853395388195473</v>
      </c>
    </row>
    <row r="686" spans="1:5">
      <c r="A686" s="14" t="s">
        <v>678</v>
      </c>
      <c r="B686" s="1">
        <v>48</v>
      </c>
      <c r="C686" s="22" t="s">
        <v>678</v>
      </c>
      <c r="D686" s="24">
        <v>37</v>
      </c>
      <c r="E686" s="8">
        <f t="shared" si="10"/>
        <v>0.77083333333333337</v>
      </c>
    </row>
    <row r="687" spans="1:5">
      <c r="A687" s="14" t="s">
        <v>679</v>
      </c>
      <c r="B687" s="1">
        <v>106</v>
      </c>
      <c r="C687" s="22" t="s">
        <v>679</v>
      </c>
      <c r="D687" s="24">
        <v>70</v>
      </c>
      <c r="E687" s="8">
        <f t="shared" si="10"/>
        <v>0.660377358490566</v>
      </c>
    </row>
    <row r="688" spans="1:5">
      <c r="A688" s="14" t="s">
        <v>680</v>
      </c>
      <c r="B688" s="1">
        <v>345</v>
      </c>
      <c r="C688" s="22" t="s">
        <v>680</v>
      </c>
      <c r="D688" s="24">
        <v>135</v>
      </c>
      <c r="E688" s="8">
        <f t="shared" si="10"/>
        <v>0.39130434782608697</v>
      </c>
    </row>
    <row r="689" spans="1:5">
      <c r="A689" s="14" t="s">
        <v>681</v>
      </c>
      <c r="B689" s="1">
        <v>231</v>
      </c>
      <c r="C689" s="22" t="s">
        <v>681</v>
      </c>
      <c r="D689" s="24">
        <v>222</v>
      </c>
      <c r="E689" s="8">
        <f t="shared" si="10"/>
        <v>0.96103896103896103</v>
      </c>
    </row>
    <row r="690" spans="1:5">
      <c r="A690" s="14" t="s">
        <v>682</v>
      </c>
      <c r="B690" s="1">
        <v>6156</v>
      </c>
      <c r="C690" s="22" t="s">
        <v>682</v>
      </c>
      <c r="D690" s="24">
        <v>5897</v>
      </c>
      <c r="E690" s="8">
        <f t="shared" si="10"/>
        <v>0.95792722547108511</v>
      </c>
    </row>
    <row r="691" spans="1:5">
      <c r="A691" s="14" t="s">
        <v>683</v>
      </c>
      <c r="B691" s="1">
        <v>191</v>
      </c>
      <c r="C691" s="22" t="s">
        <v>683</v>
      </c>
      <c r="D691" s="24">
        <v>137</v>
      </c>
      <c r="E691" s="8">
        <f t="shared" si="10"/>
        <v>0.7172774869109948</v>
      </c>
    </row>
    <row r="692" spans="1:5">
      <c r="A692" s="14" t="s">
        <v>684</v>
      </c>
      <c r="B692" s="1">
        <v>48</v>
      </c>
      <c r="C692" s="22" t="s">
        <v>684</v>
      </c>
      <c r="D692" s="24">
        <v>2</v>
      </c>
      <c r="E692" s="8">
        <f t="shared" si="10"/>
        <v>4.1666666666666664E-2</v>
      </c>
    </row>
    <row r="693" spans="1:5">
      <c r="A693" s="14" t="s">
        <v>685</v>
      </c>
      <c r="B693" s="1">
        <v>164</v>
      </c>
      <c r="C693" s="22" t="s">
        <v>685</v>
      </c>
      <c r="D693" s="24">
        <v>94</v>
      </c>
      <c r="E693" s="8">
        <f t="shared" si="10"/>
        <v>0.57317073170731703</v>
      </c>
    </row>
    <row r="694" spans="1:5" ht="25.5">
      <c r="A694" s="14" t="s">
        <v>686</v>
      </c>
      <c r="B694" s="1">
        <v>57</v>
      </c>
      <c r="C694" s="22" t="s">
        <v>686</v>
      </c>
      <c r="D694" s="24">
        <v>58</v>
      </c>
      <c r="E694" s="8">
        <f t="shared" si="10"/>
        <v>1.0175438596491229</v>
      </c>
    </row>
    <row r="695" spans="1:5">
      <c r="A695" s="14" t="s">
        <v>687</v>
      </c>
      <c r="B695" s="1">
        <v>14227</v>
      </c>
      <c r="C695" s="22" t="s">
        <v>687</v>
      </c>
      <c r="D695" s="24">
        <f>10983+119</f>
        <v>11102</v>
      </c>
      <c r="E695" s="8">
        <f t="shared" si="10"/>
        <v>0.78034722710339499</v>
      </c>
    </row>
    <row r="696" spans="1:5">
      <c r="A696" s="14" t="s">
        <v>688</v>
      </c>
      <c r="B696" s="1">
        <v>1350</v>
      </c>
      <c r="C696" s="22" t="s">
        <v>688</v>
      </c>
      <c r="D696" s="24">
        <f>578+50</f>
        <v>628</v>
      </c>
      <c r="E696" s="8">
        <f t="shared" si="10"/>
        <v>0.4651851851851852</v>
      </c>
    </row>
    <row r="697" spans="1:5">
      <c r="A697" s="14" t="s">
        <v>689</v>
      </c>
      <c r="B697" s="1">
        <v>74</v>
      </c>
      <c r="C697" s="22" t="s">
        <v>689</v>
      </c>
      <c r="D697" s="24">
        <v>68</v>
      </c>
      <c r="E697" s="8">
        <f t="shared" si="10"/>
        <v>0.91891891891891897</v>
      </c>
    </row>
    <row r="698" spans="1:5">
      <c r="A698" s="14" t="s">
        <v>690</v>
      </c>
      <c r="B698" s="1">
        <v>5384</v>
      </c>
      <c r="C698" s="22" t="s">
        <v>690</v>
      </c>
      <c r="D698" s="24">
        <v>2696</v>
      </c>
      <c r="E698" s="8">
        <f t="shared" si="10"/>
        <v>0.50074294205052006</v>
      </c>
    </row>
    <row r="699" spans="1:5">
      <c r="A699" s="14" t="s">
        <v>691</v>
      </c>
      <c r="B699" s="1">
        <v>754</v>
      </c>
      <c r="C699" s="22" t="s">
        <v>691</v>
      </c>
      <c r="D699" s="24">
        <v>451</v>
      </c>
      <c r="E699" s="8">
        <f t="shared" si="10"/>
        <v>0.59814323607427056</v>
      </c>
    </row>
    <row r="700" spans="1:5">
      <c r="A700" s="14" t="s">
        <v>692</v>
      </c>
      <c r="B700" s="1">
        <v>940</v>
      </c>
      <c r="C700" s="22" t="s">
        <v>692</v>
      </c>
      <c r="D700" s="24">
        <v>318</v>
      </c>
      <c r="E700" s="8">
        <f t="shared" si="10"/>
        <v>0.33829787234042552</v>
      </c>
    </row>
    <row r="701" spans="1:5" ht="25.5">
      <c r="A701" s="14" t="s">
        <v>693</v>
      </c>
      <c r="B701" s="1">
        <v>168</v>
      </c>
      <c r="C701" s="22" t="s">
        <v>693</v>
      </c>
      <c r="D701" s="24">
        <v>171</v>
      </c>
      <c r="E701" s="8">
        <f t="shared" si="10"/>
        <v>1.0178571428571428</v>
      </c>
    </row>
    <row r="702" spans="1:5">
      <c r="A702" s="14" t="s">
        <v>694</v>
      </c>
      <c r="B702" s="1">
        <v>327</v>
      </c>
      <c r="C702" s="22" t="s">
        <v>694</v>
      </c>
      <c r="D702" s="24">
        <v>145</v>
      </c>
      <c r="E702" s="8">
        <f t="shared" si="10"/>
        <v>0.44342507645259938</v>
      </c>
    </row>
    <row r="703" spans="1:5">
      <c r="A703" s="14" t="s">
        <v>695</v>
      </c>
      <c r="B703" s="1">
        <v>1229</v>
      </c>
      <c r="C703" s="22" t="s">
        <v>695</v>
      </c>
      <c r="D703" s="24">
        <v>1241</v>
      </c>
      <c r="E703" s="8">
        <f t="shared" si="10"/>
        <v>1.0097640358014646</v>
      </c>
    </row>
    <row r="704" spans="1:5">
      <c r="A704" s="14" t="s">
        <v>696</v>
      </c>
      <c r="B704" s="1">
        <v>964</v>
      </c>
      <c r="C704" s="22" t="s">
        <v>696</v>
      </c>
      <c r="D704" s="24">
        <v>618</v>
      </c>
      <c r="E704" s="8">
        <f t="shared" si="10"/>
        <v>0.64107883817427391</v>
      </c>
    </row>
    <row r="705" spans="1:5">
      <c r="A705" s="14" t="s">
        <v>697</v>
      </c>
      <c r="B705" s="1">
        <v>1740</v>
      </c>
      <c r="C705" s="22" t="s">
        <v>697</v>
      </c>
      <c r="D705" s="24">
        <v>876</v>
      </c>
      <c r="E705" s="8">
        <f t="shared" si="10"/>
        <v>0.50344827586206897</v>
      </c>
    </row>
    <row r="706" spans="1:5">
      <c r="A706" s="14" t="s">
        <v>698</v>
      </c>
      <c r="B706" s="1">
        <v>1396</v>
      </c>
      <c r="C706" s="22" t="s">
        <v>698</v>
      </c>
      <c r="D706" s="24">
        <v>868</v>
      </c>
      <c r="E706" s="8">
        <f t="shared" si="10"/>
        <v>0.62177650429799425</v>
      </c>
    </row>
    <row r="707" spans="1:5">
      <c r="A707" s="14" t="s">
        <v>699</v>
      </c>
      <c r="B707" s="1">
        <v>4095</v>
      </c>
      <c r="C707" s="22" t="s">
        <v>699</v>
      </c>
      <c r="D707" s="24">
        <f>1905+201</f>
        <v>2106</v>
      </c>
      <c r="E707" s="8">
        <f t="shared" ref="E707:E770" si="11">(D707/B707)</f>
        <v>0.51428571428571423</v>
      </c>
    </row>
    <row r="708" spans="1:5">
      <c r="A708" s="14" t="s">
        <v>700</v>
      </c>
      <c r="B708" s="1">
        <v>733</v>
      </c>
      <c r="C708" s="22" t="s">
        <v>700</v>
      </c>
      <c r="D708" s="24">
        <f>424+8</f>
        <v>432</v>
      </c>
      <c r="E708" s="8">
        <f t="shared" si="11"/>
        <v>0.58935879945429737</v>
      </c>
    </row>
    <row r="709" spans="1:5">
      <c r="A709" s="14" t="s">
        <v>701</v>
      </c>
      <c r="B709" s="1">
        <v>84</v>
      </c>
      <c r="C709" s="22" t="s">
        <v>701</v>
      </c>
      <c r="D709" s="24">
        <v>82</v>
      </c>
      <c r="E709" s="8">
        <f t="shared" si="11"/>
        <v>0.97619047619047616</v>
      </c>
    </row>
    <row r="710" spans="1:5">
      <c r="A710" s="14" t="s">
        <v>702</v>
      </c>
      <c r="B710" s="1">
        <v>144</v>
      </c>
      <c r="C710" s="22" t="s">
        <v>702</v>
      </c>
      <c r="D710" s="24">
        <v>139</v>
      </c>
      <c r="E710" s="8">
        <f t="shared" si="11"/>
        <v>0.96527777777777779</v>
      </c>
    </row>
    <row r="711" spans="1:5">
      <c r="A711" s="14" t="s">
        <v>703</v>
      </c>
      <c r="B711" s="1">
        <v>4933</v>
      </c>
      <c r="C711" s="22" t="s">
        <v>703</v>
      </c>
      <c r="D711" s="24">
        <v>2814</v>
      </c>
      <c r="E711" s="8">
        <f t="shared" si="11"/>
        <v>0.57044394891546724</v>
      </c>
    </row>
    <row r="712" spans="1:5">
      <c r="A712" s="14" t="s">
        <v>704</v>
      </c>
      <c r="B712" s="1">
        <v>9614</v>
      </c>
      <c r="C712" s="22" t="s">
        <v>704</v>
      </c>
      <c r="D712" s="24">
        <f>3041+894</f>
        <v>3935</v>
      </c>
      <c r="E712" s="8">
        <f t="shared" si="11"/>
        <v>0.40929893904722281</v>
      </c>
    </row>
    <row r="713" spans="1:5">
      <c r="A713" s="14" t="s">
        <v>705</v>
      </c>
      <c r="B713" s="1">
        <v>1965</v>
      </c>
      <c r="C713" s="22" t="s">
        <v>705</v>
      </c>
      <c r="D713" s="24">
        <f>1126+11</f>
        <v>1137</v>
      </c>
      <c r="E713" s="8">
        <f t="shared" si="11"/>
        <v>0.57862595419847329</v>
      </c>
    </row>
    <row r="714" spans="1:5">
      <c r="A714" s="14" t="s">
        <v>706</v>
      </c>
      <c r="B714" s="1">
        <v>213</v>
      </c>
      <c r="C714" s="22" t="s">
        <v>706</v>
      </c>
      <c r="D714" s="24">
        <v>177</v>
      </c>
      <c r="E714" s="8">
        <f t="shared" si="11"/>
        <v>0.83098591549295775</v>
      </c>
    </row>
    <row r="715" spans="1:5">
      <c r="A715" s="14" t="s">
        <v>707</v>
      </c>
      <c r="B715" s="1">
        <v>494</v>
      </c>
      <c r="C715" s="22" t="s">
        <v>707</v>
      </c>
      <c r="D715" s="24">
        <v>201</v>
      </c>
      <c r="E715" s="8">
        <f t="shared" si="11"/>
        <v>0.40688259109311742</v>
      </c>
    </row>
    <row r="716" spans="1:5">
      <c r="A716" s="14" t="s">
        <v>708</v>
      </c>
      <c r="B716" s="1">
        <v>846</v>
      </c>
      <c r="C716" s="22" t="s">
        <v>708</v>
      </c>
      <c r="D716" s="24">
        <v>577</v>
      </c>
      <c r="E716" s="8">
        <f t="shared" si="11"/>
        <v>0.68203309692671399</v>
      </c>
    </row>
    <row r="717" spans="1:5">
      <c r="A717" s="14" t="s">
        <v>709</v>
      </c>
      <c r="B717" s="1">
        <v>3556</v>
      </c>
      <c r="C717" s="22" t="s">
        <v>709</v>
      </c>
      <c r="D717" s="24">
        <v>2073</v>
      </c>
      <c r="E717" s="8">
        <f t="shared" si="11"/>
        <v>0.5829583802024747</v>
      </c>
    </row>
    <row r="718" spans="1:5">
      <c r="A718" s="14" t="s">
        <v>710</v>
      </c>
      <c r="B718" s="1">
        <v>344</v>
      </c>
      <c r="C718" s="22" t="s">
        <v>710</v>
      </c>
      <c r="D718" s="24">
        <v>356</v>
      </c>
      <c r="E718" s="8">
        <f t="shared" si="11"/>
        <v>1.0348837209302326</v>
      </c>
    </row>
    <row r="719" spans="1:5">
      <c r="A719" s="14" t="s">
        <v>711</v>
      </c>
      <c r="B719" s="1">
        <v>203</v>
      </c>
      <c r="C719" s="22" t="s">
        <v>711</v>
      </c>
      <c r="D719" s="24">
        <v>114</v>
      </c>
      <c r="E719" s="8">
        <f t="shared" si="11"/>
        <v>0.56157635467980294</v>
      </c>
    </row>
    <row r="720" spans="1:5">
      <c r="A720" s="14" t="s">
        <v>712</v>
      </c>
      <c r="B720" s="1">
        <v>165</v>
      </c>
      <c r="C720" s="22" t="s">
        <v>712</v>
      </c>
      <c r="D720" s="24">
        <v>141</v>
      </c>
      <c r="E720" s="8">
        <f t="shared" si="11"/>
        <v>0.8545454545454545</v>
      </c>
    </row>
    <row r="721" spans="1:5">
      <c r="A721" s="14" t="s">
        <v>713</v>
      </c>
      <c r="B721" s="1">
        <v>287</v>
      </c>
      <c r="C721" s="22" t="s">
        <v>713</v>
      </c>
      <c r="D721" s="24">
        <v>107</v>
      </c>
      <c r="E721" s="8">
        <f t="shared" si="11"/>
        <v>0.37282229965156793</v>
      </c>
    </row>
    <row r="722" spans="1:5">
      <c r="A722" s="14" t="s">
        <v>714</v>
      </c>
      <c r="B722" s="1">
        <v>64</v>
      </c>
      <c r="C722" s="22" t="s">
        <v>714</v>
      </c>
      <c r="D722" s="24">
        <v>58</v>
      </c>
      <c r="E722" s="8">
        <f t="shared" si="11"/>
        <v>0.90625</v>
      </c>
    </row>
    <row r="723" spans="1:5">
      <c r="A723" s="14" t="s">
        <v>715</v>
      </c>
      <c r="B723" s="1">
        <v>1123</v>
      </c>
      <c r="C723" s="22" t="s">
        <v>715</v>
      </c>
      <c r="D723" s="24">
        <v>934</v>
      </c>
      <c r="E723" s="8">
        <f t="shared" si="11"/>
        <v>0.83170080142475511</v>
      </c>
    </row>
    <row r="724" spans="1:5">
      <c r="A724" s="14" t="s">
        <v>716</v>
      </c>
      <c r="B724" s="1">
        <v>192</v>
      </c>
      <c r="C724" s="22" t="s">
        <v>716</v>
      </c>
      <c r="D724" s="24">
        <v>102</v>
      </c>
      <c r="E724" s="8">
        <f t="shared" si="11"/>
        <v>0.53125</v>
      </c>
    </row>
    <row r="725" spans="1:5">
      <c r="A725" s="14" t="s">
        <v>717</v>
      </c>
      <c r="B725" s="1">
        <v>130</v>
      </c>
      <c r="C725" s="22" t="s">
        <v>717</v>
      </c>
      <c r="D725" s="24">
        <v>84</v>
      </c>
      <c r="E725" s="8">
        <f t="shared" si="11"/>
        <v>0.64615384615384619</v>
      </c>
    </row>
    <row r="726" spans="1:5">
      <c r="A726" s="14" t="s">
        <v>718</v>
      </c>
      <c r="B726" s="1">
        <v>293</v>
      </c>
      <c r="C726" s="22" t="s">
        <v>718</v>
      </c>
      <c r="D726" s="24">
        <v>206</v>
      </c>
      <c r="E726" s="8">
        <f t="shared" si="11"/>
        <v>0.70307167235494883</v>
      </c>
    </row>
    <row r="727" spans="1:5">
      <c r="A727" s="14" t="s">
        <v>719</v>
      </c>
      <c r="B727" s="1">
        <v>13586</v>
      </c>
      <c r="C727" s="22" t="s">
        <v>719</v>
      </c>
      <c r="D727" s="24">
        <v>10663</v>
      </c>
      <c r="E727" s="8">
        <f t="shared" si="11"/>
        <v>0.78485205358457233</v>
      </c>
    </row>
    <row r="728" spans="1:5">
      <c r="A728" s="14" t="s">
        <v>720</v>
      </c>
      <c r="B728" s="1">
        <v>189</v>
      </c>
      <c r="C728" s="22" t="s">
        <v>720</v>
      </c>
      <c r="D728" s="24">
        <v>81</v>
      </c>
      <c r="E728" s="8">
        <f t="shared" si="11"/>
        <v>0.42857142857142855</v>
      </c>
    </row>
    <row r="729" spans="1:5">
      <c r="A729" s="14" t="s">
        <v>721</v>
      </c>
      <c r="B729" s="1">
        <v>109</v>
      </c>
      <c r="C729" s="22" t="s">
        <v>721</v>
      </c>
      <c r="D729" s="24">
        <v>81</v>
      </c>
      <c r="E729" s="8">
        <f t="shared" si="11"/>
        <v>0.74311926605504586</v>
      </c>
    </row>
    <row r="730" spans="1:5">
      <c r="A730" s="14" t="s">
        <v>722</v>
      </c>
      <c r="B730" s="1">
        <v>719</v>
      </c>
      <c r="C730" s="22" t="s">
        <v>722</v>
      </c>
      <c r="D730" s="24">
        <v>333</v>
      </c>
      <c r="E730" s="8">
        <f t="shared" si="11"/>
        <v>0.46314325452016691</v>
      </c>
    </row>
    <row r="731" spans="1:5">
      <c r="A731" s="14" t="s">
        <v>723</v>
      </c>
      <c r="B731" s="1">
        <v>5283</v>
      </c>
      <c r="C731" s="22" t="s">
        <v>723</v>
      </c>
      <c r="D731" s="24">
        <f>2225+226</f>
        <v>2451</v>
      </c>
      <c r="E731" s="8">
        <f t="shared" si="11"/>
        <v>0.46394094264622376</v>
      </c>
    </row>
    <row r="732" spans="1:5">
      <c r="A732" s="14" t="s">
        <v>724</v>
      </c>
      <c r="B732" s="1">
        <v>95</v>
      </c>
      <c r="C732" s="22" t="s">
        <v>724</v>
      </c>
      <c r="D732" s="24">
        <v>57</v>
      </c>
      <c r="E732" s="8">
        <f t="shared" si="11"/>
        <v>0.6</v>
      </c>
    </row>
    <row r="733" spans="1:5">
      <c r="A733" s="14" t="s">
        <v>725</v>
      </c>
      <c r="B733" s="1">
        <v>170</v>
      </c>
      <c r="C733" s="22" t="s">
        <v>725</v>
      </c>
      <c r="D733" s="24">
        <v>76</v>
      </c>
      <c r="E733" s="8">
        <f t="shared" si="11"/>
        <v>0.44705882352941179</v>
      </c>
    </row>
    <row r="734" spans="1:5">
      <c r="A734" s="14" t="s">
        <v>726</v>
      </c>
      <c r="B734" s="1">
        <v>54</v>
      </c>
      <c r="C734" s="22" t="s">
        <v>726</v>
      </c>
      <c r="D734" s="24">
        <v>40</v>
      </c>
      <c r="E734" s="8">
        <f t="shared" si="11"/>
        <v>0.7407407407407407</v>
      </c>
    </row>
    <row r="735" spans="1:5">
      <c r="A735" s="14" t="s">
        <v>727</v>
      </c>
      <c r="B735" s="1">
        <v>183</v>
      </c>
      <c r="C735" s="22" t="s">
        <v>727</v>
      </c>
      <c r="D735" s="24">
        <v>183</v>
      </c>
      <c r="E735" s="8">
        <f t="shared" si="11"/>
        <v>1</v>
      </c>
    </row>
    <row r="736" spans="1:5">
      <c r="A736" s="14" t="s">
        <v>728</v>
      </c>
      <c r="B736" s="1">
        <v>181</v>
      </c>
      <c r="C736" s="22" t="s">
        <v>728</v>
      </c>
      <c r="D736" s="24">
        <v>142</v>
      </c>
      <c r="E736" s="8">
        <f t="shared" si="11"/>
        <v>0.78453038674033149</v>
      </c>
    </row>
    <row r="737" spans="1:5">
      <c r="A737" s="14" t="s">
        <v>729</v>
      </c>
      <c r="B737" s="1">
        <v>125</v>
      </c>
      <c r="C737" s="22" t="s">
        <v>729</v>
      </c>
      <c r="D737" s="24">
        <v>62</v>
      </c>
      <c r="E737" s="8">
        <f t="shared" si="11"/>
        <v>0.496</v>
      </c>
    </row>
    <row r="738" spans="1:5">
      <c r="A738" s="14" t="s">
        <v>730</v>
      </c>
      <c r="B738" s="1">
        <v>1545</v>
      </c>
      <c r="C738" s="22" t="s">
        <v>730</v>
      </c>
      <c r="D738" s="24">
        <v>846</v>
      </c>
      <c r="E738" s="8">
        <f t="shared" si="11"/>
        <v>0.54757281553398063</v>
      </c>
    </row>
    <row r="739" spans="1:5">
      <c r="A739" s="14" t="s">
        <v>731</v>
      </c>
      <c r="B739" s="1">
        <v>255</v>
      </c>
      <c r="C739" s="22" t="s">
        <v>731</v>
      </c>
      <c r="D739" s="24">
        <v>161</v>
      </c>
      <c r="E739" s="8">
        <f t="shared" si="11"/>
        <v>0.63137254901960782</v>
      </c>
    </row>
    <row r="740" spans="1:5">
      <c r="A740" s="14" t="s">
        <v>732</v>
      </c>
      <c r="B740" s="1">
        <v>264</v>
      </c>
      <c r="C740" s="22" t="s">
        <v>732</v>
      </c>
      <c r="D740" s="24">
        <v>357</v>
      </c>
      <c r="E740" s="8">
        <f t="shared" si="11"/>
        <v>1.3522727272727273</v>
      </c>
    </row>
    <row r="741" spans="1:5">
      <c r="A741" s="14" t="s">
        <v>733</v>
      </c>
      <c r="B741" s="1">
        <v>178</v>
      </c>
      <c r="C741" s="22" t="s">
        <v>733</v>
      </c>
      <c r="D741" s="24">
        <v>125</v>
      </c>
      <c r="E741" s="8">
        <f t="shared" si="11"/>
        <v>0.702247191011236</v>
      </c>
    </row>
    <row r="742" spans="1:5">
      <c r="A742" s="14" t="s">
        <v>734</v>
      </c>
      <c r="B742" s="1">
        <v>4406</v>
      </c>
      <c r="C742" s="22" t="s">
        <v>734</v>
      </c>
      <c r="D742" s="24">
        <v>4516</v>
      </c>
      <c r="E742" s="8">
        <f t="shared" si="11"/>
        <v>1.0249659555152066</v>
      </c>
    </row>
    <row r="743" spans="1:5">
      <c r="A743" s="14" t="s">
        <v>735</v>
      </c>
      <c r="B743" s="1">
        <v>289</v>
      </c>
      <c r="C743" s="22" t="s">
        <v>735</v>
      </c>
      <c r="D743" s="24">
        <v>163</v>
      </c>
      <c r="E743" s="8">
        <f t="shared" si="11"/>
        <v>0.56401384083044981</v>
      </c>
    </row>
    <row r="744" spans="1:5">
      <c r="A744" s="14" t="s">
        <v>736</v>
      </c>
      <c r="B744" s="1">
        <v>498</v>
      </c>
      <c r="C744" s="22" t="s">
        <v>736</v>
      </c>
      <c r="D744" s="24">
        <v>385</v>
      </c>
      <c r="E744" s="8">
        <f t="shared" si="11"/>
        <v>0.7730923694779116</v>
      </c>
    </row>
    <row r="745" spans="1:5">
      <c r="A745" s="14" t="s">
        <v>737</v>
      </c>
      <c r="B745" s="1">
        <v>20656</v>
      </c>
      <c r="C745" s="22" t="s">
        <v>737</v>
      </c>
      <c r="D745" s="24">
        <f>6063+322</f>
        <v>6385</v>
      </c>
      <c r="E745" s="8">
        <f t="shared" si="11"/>
        <v>0.30911115414407436</v>
      </c>
    </row>
    <row r="746" spans="1:5">
      <c r="A746" s="14" t="s">
        <v>738</v>
      </c>
      <c r="B746" s="1">
        <v>114</v>
      </c>
      <c r="C746" s="22" t="s">
        <v>738</v>
      </c>
      <c r="D746" s="24">
        <v>158</v>
      </c>
      <c r="E746" s="8">
        <f t="shared" si="11"/>
        <v>1.3859649122807018</v>
      </c>
    </row>
    <row r="747" spans="1:5">
      <c r="A747" s="14" t="s">
        <v>739</v>
      </c>
      <c r="B747" s="1">
        <v>209</v>
      </c>
      <c r="C747" s="22" t="s">
        <v>739</v>
      </c>
      <c r="D747" s="24">
        <v>73</v>
      </c>
      <c r="E747" s="8">
        <f t="shared" si="11"/>
        <v>0.34928229665071769</v>
      </c>
    </row>
    <row r="748" spans="1:5">
      <c r="A748" s="14" t="s">
        <v>740</v>
      </c>
      <c r="B748" s="1">
        <v>1186</v>
      </c>
      <c r="C748" s="22" t="s">
        <v>740</v>
      </c>
      <c r="D748" s="24">
        <v>544</v>
      </c>
      <c r="E748" s="8">
        <f t="shared" si="11"/>
        <v>0.45868465430016864</v>
      </c>
    </row>
    <row r="749" spans="1:5">
      <c r="A749" s="14" t="s">
        <v>741</v>
      </c>
      <c r="B749" s="1">
        <v>148</v>
      </c>
      <c r="C749" s="22" t="s">
        <v>741</v>
      </c>
      <c r="D749" s="24">
        <v>83</v>
      </c>
      <c r="E749" s="8">
        <f t="shared" si="11"/>
        <v>0.56081081081081086</v>
      </c>
    </row>
    <row r="750" spans="1:5">
      <c r="A750" s="14" t="s">
        <v>742</v>
      </c>
      <c r="B750" s="1">
        <v>48</v>
      </c>
      <c r="C750" s="22" t="s">
        <v>742</v>
      </c>
      <c r="D750" s="24">
        <v>34</v>
      </c>
      <c r="E750" s="8">
        <f t="shared" si="11"/>
        <v>0.70833333333333337</v>
      </c>
    </row>
    <row r="751" spans="1:5">
      <c r="A751" s="14" t="s">
        <v>743</v>
      </c>
      <c r="B751" s="1">
        <v>43</v>
      </c>
      <c r="C751" s="22" t="s">
        <v>743</v>
      </c>
      <c r="D751" s="24">
        <v>30</v>
      </c>
      <c r="E751" s="8">
        <f t="shared" si="11"/>
        <v>0.69767441860465118</v>
      </c>
    </row>
    <row r="752" spans="1:5" ht="25.5">
      <c r="A752" s="14" t="s">
        <v>744</v>
      </c>
      <c r="B752" s="1">
        <v>311</v>
      </c>
      <c r="C752" s="22" t="s">
        <v>744</v>
      </c>
      <c r="D752" s="24">
        <v>271</v>
      </c>
      <c r="E752" s="8">
        <f t="shared" si="11"/>
        <v>0.87138263665594851</v>
      </c>
    </row>
    <row r="753" spans="1:5">
      <c r="A753" s="14" t="s">
        <v>745</v>
      </c>
      <c r="B753" s="1">
        <v>8934</v>
      </c>
      <c r="C753" s="22" t="s">
        <v>745</v>
      </c>
      <c r="D753" s="24">
        <f>7083+343</f>
        <v>7426</v>
      </c>
      <c r="E753" s="8">
        <f t="shared" si="11"/>
        <v>0.83120662637116638</v>
      </c>
    </row>
    <row r="754" spans="1:5">
      <c r="A754" s="14" t="s">
        <v>746</v>
      </c>
      <c r="B754" s="1">
        <v>1215</v>
      </c>
      <c r="C754" s="22" t="s">
        <v>746</v>
      </c>
      <c r="D754" s="24">
        <f>143+419</f>
        <v>562</v>
      </c>
      <c r="E754" s="8">
        <f t="shared" si="11"/>
        <v>0.46255144032921813</v>
      </c>
    </row>
    <row r="755" spans="1:5">
      <c r="A755" s="14" t="s">
        <v>747</v>
      </c>
      <c r="B755" s="1">
        <v>38</v>
      </c>
      <c r="C755" s="22" t="s">
        <v>747</v>
      </c>
      <c r="D755" s="24">
        <v>25</v>
      </c>
      <c r="E755" s="8">
        <f t="shared" si="11"/>
        <v>0.65789473684210531</v>
      </c>
    </row>
    <row r="756" spans="1:5">
      <c r="A756" s="14" t="s">
        <v>747</v>
      </c>
      <c r="B756" s="1">
        <v>1527</v>
      </c>
      <c r="C756" s="22" t="s">
        <v>747</v>
      </c>
      <c r="D756" s="24">
        <v>905</v>
      </c>
      <c r="E756" s="8">
        <f t="shared" si="11"/>
        <v>0.59266535690897182</v>
      </c>
    </row>
    <row r="757" spans="1:5">
      <c r="A757" s="14" t="s">
        <v>748</v>
      </c>
      <c r="B757" s="1">
        <v>173</v>
      </c>
      <c r="C757" s="22" t="s">
        <v>748</v>
      </c>
      <c r="D757" s="24">
        <v>52</v>
      </c>
      <c r="E757" s="8">
        <f t="shared" si="11"/>
        <v>0.30057803468208094</v>
      </c>
    </row>
    <row r="758" spans="1:5">
      <c r="A758" s="14" t="s">
        <v>749</v>
      </c>
      <c r="B758" s="1">
        <v>254</v>
      </c>
      <c r="C758" s="22" t="s">
        <v>749</v>
      </c>
      <c r="D758" s="24">
        <v>134</v>
      </c>
      <c r="E758" s="8">
        <f t="shared" si="11"/>
        <v>0.52755905511811019</v>
      </c>
    </row>
    <row r="759" spans="1:5">
      <c r="A759" s="14" t="s">
        <v>750</v>
      </c>
      <c r="B759" s="1">
        <v>137</v>
      </c>
      <c r="C759" s="22" t="s">
        <v>750</v>
      </c>
      <c r="D759" s="24">
        <v>43</v>
      </c>
      <c r="E759" s="8">
        <f t="shared" si="11"/>
        <v>0.31386861313868614</v>
      </c>
    </row>
    <row r="760" spans="1:5">
      <c r="A760" s="14" t="s">
        <v>751</v>
      </c>
      <c r="B760" s="1">
        <v>165</v>
      </c>
      <c r="C760" s="22" t="s">
        <v>751</v>
      </c>
      <c r="D760" s="24">
        <v>103</v>
      </c>
      <c r="E760" s="8">
        <f t="shared" si="11"/>
        <v>0.62424242424242427</v>
      </c>
    </row>
    <row r="761" spans="1:5">
      <c r="A761" s="14" t="s">
        <v>752</v>
      </c>
      <c r="B761" s="1">
        <v>112</v>
      </c>
      <c r="C761" s="22" t="s">
        <v>752</v>
      </c>
      <c r="D761" s="24">
        <v>60</v>
      </c>
      <c r="E761" s="8">
        <f t="shared" si="11"/>
        <v>0.5357142857142857</v>
      </c>
    </row>
    <row r="762" spans="1:5">
      <c r="A762" s="14" t="s">
        <v>753</v>
      </c>
      <c r="B762" s="1">
        <v>234</v>
      </c>
      <c r="C762" s="22" t="s">
        <v>753</v>
      </c>
      <c r="D762" s="24">
        <v>115</v>
      </c>
      <c r="E762" s="8">
        <f t="shared" si="11"/>
        <v>0.49145299145299143</v>
      </c>
    </row>
    <row r="763" spans="1:5">
      <c r="A763" s="14" t="s">
        <v>754</v>
      </c>
      <c r="B763" s="1">
        <v>759</v>
      </c>
      <c r="C763" s="22" t="s">
        <v>754</v>
      </c>
      <c r="D763" s="24">
        <v>332</v>
      </c>
      <c r="E763" s="8">
        <f t="shared" si="11"/>
        <v>0.43741765480895917</v>
      </c>
    </row>
    <row r="764" spans="1:5">
      <c r="A764" s="14" t="s">
        <v>755</v>
      </c>
      <c r="B764" s="1">
        <v>1803</v>
      </c>
      <c r="C764" s="22" t="s">
        <v>755</v>
      </c>
      <c r="D764" s="24">
        <v>1033</v>
      </c>
      <c r="E764" s="8">
        <f t="shared" si="11"/>
        <v>0.57293399889073771</v>
      </c>
    </row>
    <row r="765" spans="1:5">
      <c r="A765" s="14" t="s">
        <v>756</v>
      </c>
      <c r="B765" s="1">
        <v>10953</v>
      </c>
      <c r="C765" s="22" t="s">
        <v>756</v>
      </c>
      <c r="D765" s="24">
        <v>10959</v>
      </c>
      <c r="E765" s="8">
        <f t="shared" si="11"/>
        <v>1.0005477951246233</v>
      </c>
    </row>
    <row r="766" spans="1:5">
      <c r="A766" s="14" t="s">
        <v>757</v>
      </c>
      <c r="B766" s="1">
        <v>741</v>
      </c>
      <c r="C766" s="22" t="s">
        <v>757</v>
      </c>
      <c r="D766" s="24">
        <v>362</v>
      </c>
      <c r="E766" s="8">
        <f t="shared" si="11"/>
        <v>0.48852901484480432</v>
      </c>
    </row>
    <row r="767" spans="1:5">
      <c r="A767" s="14" t="s">
        <v>758</v>
      </c>
      <c r="B767" s="1">
        <v>44</v>
      </c>
      <c r="C767" s="22" t="s">
        <v>758</v>
      </c>
      <c r="D767" s="24">
        <v>32</v>
      </c>
      <c r="E767" s="8">
        <f t="shared" si="11"/>
        <v>0.72727272727272729</v>
      </c>
    </row>
    <row r="768" spans="1:5">
      <c r="A768" s="14" t="s">
        <v>759</v>
      </c>
      <c r="B768" s="1">
        <v>773</v>
      </c>
      <c r="C768" s="22" t="s">
        <v>759</v>
      </c>
      <c r="D768" s="24">
        <v>760</v>
      </c>
      <c r="E768" s="8">
        <f t="shared" si="11"/>
        <v>0.98318240620957309</v>
      </c>
    </row>
    <row r="769" spans="1:5" ht="25.5">
      <c r="A769" s="14" t="s">
        <v>760</v>
      </c>
      <c r="B769" s="1">
        <v>36</v>
      </c>
      <c r="C769" s="22" t="s">
        <v>760</v>
      </c>
      <c r="D769" s="24">
        <v>38</v>
      </c>
      <c r="E769" s="8">
        <f t="shared" si="11"/>
        <v>1.0555555555555556</v>
      </c>
    </row>
    <row r="770" spans="1:5">
      <c r="A770" s="14" t="s">
        <v>761</v>
      </c>
      <c r="B770" s="1">
        <v>1557</v>
      </c>
      <c r="C770" s="22" t="s">
        <v>761</v>
      </c>
      <c r="D770" s="24">
        <f>166+677</f>
        <v>843</v>
      </c>
      <c r="E770" s="8">
        <f t="shared" si="11"/>
        <v>0.54142581888246633</v>
      </c>
    </row>
    <row r="771" spans="1:5">
      <c r="A771" s="14" t="s">
        <v>762</v>
      </c>
      <c r="B771" s="1">
        <v>369</v>
      </c>
      <c r="C771" s="22" t="s">
        <v>762</v>
      </c>
      <c r="D771" s="24">
        <v>189</v>
      </c>
      <c r="E771" s="8">
        <f t="shared" ref="E771:E834" si="12">(D771/B771)</f>
        <v>0.51219512195121952</v>
      </c>
    </row>
    <row r="772" spans="1:5">
      <c r="A772" s="14" t="s">
        <v>763</v>
      </c>
      <c r="B772" s="1">
        <v>106</v>
      </c>
      <c r="C772" s="22" t="s">
        <v>763</v>
      </c>
      <c r="D772" s="24">
        <v>77</v>
      </c>
      <c r="E772" s="8">
        <f t="shared" si="12"/>
        <v>0.72641509433962259</v>
      </c>
    </row>
    <row r="773" spans="1:5">
      <c r="A773" s="14" t="s">
        <v>764</v>
      </c>
      <c r="B773" s="1">
        <v>91</v>
      </c>
      <c r="C773" s="22" t="s">
        <v>764</v>
      </c>
      <c r="D773" s="24">
        <v>52</v>
      </c>
      <c r="E773" s="8">
        <f t="shared" si="12"/>
        <v>0.5714285714285714</v>
      </c>
    </row>
    <row r="774" spans="1:5">
      <c r="A774" s="14" t="s">
        <v>765</v>
      </c>
      <c r="B774" s="1">
        <v>37</v>
      </c>
      <c r="C774" s="22" t="s">
        <v>765</v>
      </c>
      <c r="D774" s="24">
        <v>20</v>
      </c>
      <c r="E774" s="8">
        <f t="shared" si="12"/>
        <v>0.54054054054054057</v>
      </c>
    </row>
    <row r="775" spans="1:5">
      <c r="A775" s="14" t="s">
        <v>766</v>
      </c>
      <c r="B775" s="1">
        <v>339</v>
      </c>
      <c r="C775" s="22" t="s">
        <v>766</v>
      </c>
      <c r="D775" s="24">
        <v>318</v>
      </c>
      <c r="E775" s="8">
        <f t="shared" si="12"/>
        <v>0.93805309734513276</v>
      </c>
    </row>
    <row r="776" spans="1:5">
      <c r="A776" s="14" t="s">
        <v>767</v>
      </c>
      <c r="B776" s="1">
        <v>40</v>
      </c>
      <c r="C776" s="22" t="s">
        <v>767</v>
      </c>
      <c r="D776" s="24">
        <v>6</v>
      </c>
      <c r="E776" s="8">
        <f t="shared" si="12"/>
        <v>0.15</v>
      </c>
    </row>
    <row r="777" spans="1:5">
      <c r="A777" s="14" t="s">
        <v>768</v>
      </c>
      <c r="B777" s="1">
        <v>127</v>
      </c>
      <c r="C777" s="22" t="s">
        <v>768</v>
      </c>
      <c r="D777" s="24">
        <v>89</v>
      </c>
      <c r="E777" s="8">
        <f t="shared" si="12"/>
        <v>0.70078740157480313</v>
      </c>
    </row>
    <row r="778" spans="1:5">
      <c r="A778" s="14" t="s">
        <v>769</v>
      </c>
      <c r="B778" s="1">
        <v>135</v>
      </c>
      <c r="C778" s="22" t="s">
        <v>769</v>
      </c>
      <c r="D778" s="24">
        <v>60</v>
      </c>
      <c r="E778" s="8">
        <f t="shared" si="12"/>
        <v>0.44444444444444442</v>
      </c>
    </row>
    <row r="779" spans="1:5">
      <c r="A779" s="14" t="s">
        <v>770</v>
      </c>
      <c r="B779" s="1">
        <v>96</v>
      </c>
      <c r="C779" s="22" t="s">
        <v>770</v>
      </c>
      <c r="D779" s="24">
        <v>72</v>
      </c>
      <c r="E779" s="8">
        <f t="shared" si="12"/>
        <v>0.75</v>
      </c>
    </row>
    <row r="780" spans="1:5">
      <c r="A780" s="14" t="s">
        <v>771</v>
      </c>
      <c r="B780" s="1">
        <v>147</v>
      </c>
      <c r="C780" s="22" t="s">
        <v>771</v>
      </c>
      <c r="D780" s="24">
        <v>62</v>
      </c>
      <c r="E780" s="8">
        <f t="shared" si="12"/>
        <v>0.42176870748299322</v>
      </c>
    </row>
    <row r="781" spans="1:5">
      <c r="A781" s="14" t="s">
        <v>772</v>
      </c>
      <c r="B781" s="1">
        <v>3803</v>
      </c>
      <c r="C781" s="22" t="s">
        <v>772</v>
      </c>
      <c r="D781" s="24">
        <v>1870</v>
      </c>
      <c r="E781" s="8">
        <f t="shared" si="12"/>
        <v>0.49171706547462529</v>
      </c>
    </row>
    <row r="782" spans="1:5">
      <c r="A782" s="14" t="s">
        <v>773</v>
      </c>
      <c r="B782" s="1">
        <v>627</v>
      </c>
      <c r="C782" s="22" t="s">
        <v>773</v>
      </c>
      <c r="D782" s="24">
        <v>445</v>
      </c>
      <c r="E782" s="8">
        <f t="shared" si="12"/>
        <v>0.70972886762360443</v>
      </c>
    </row>
    <row r="783" spans="1:5">
      <c r="A783" s="14" t="s">
        <v>774</v>
      </c>
      <c r="B783" s="1">
        <v>67</v>
      </c>
      <c r="C783" s="22" t="s">
        <v>774</v>
      </c>
      <c r="D783" s="24">
        <v>18</v>
      </c>
      <c r="E783" s="8">
        <f t="shared" si="12"/>
        <v>0.26865671641791045</v>
      </c>
    </row>
    <row r="784" spans="1:5">
      <c r="A784" s="14" t="s">
        <v>775</v>
      </c>
      <c r="B784" s="1">
        <v>1059</v>
      </c>
      <c r="C784" s="22" t="s">
        <v>775</v>
      </c>
      <c r="D784" s="24">
        <v>795</v>
      </c>
      <c r="E784" s="8">
        <f t="shared" si="12"/>
        <v>0.75070821529745047</v>
      </c>
    </row>
    <row r="785" spans="1:5">
      <c r="A785" s="14" t="s">
        <v>776</v>
      </c>
      <c r="B785" s="1">
        <v>71</v>
      </c>
      <c r="C785" s="22" t="s">
        <v>776</v>
      </c>
      <c r="D785" s="24">
        <v>43</v>
      </c>
      <c r="E785" s="8">
        <f t="shared" si="12"/>
        <v>0.60563380281690138</v>
      </c>
    </row>
    <row r="786" spans="1:5">
      <c r="A786" s="14" t="s">
        <v>777</v>
      </c>
      <c r="B786" s="1">
        <v>360</v>
      </c>
      <c r="C786" s="22" t="s">
        <v>777</v>
      </c>
      <c r="D786" s="24">
        <v>294</v>
      </c>
      <c r="E786" s="8">
        <f t="shared" si="12"/>
        <v>0.81666666666666665</v>
      </c>
    </row>
    <row r="787" spans="1:5">
      <c r="A787" s="14" t="s">
        <v>778</v>
      </c>
      <c r="B787" s="1">
        <v>196</v>
      </c>
      <c r="C787" s="22" t="s">
        <v>778</v>
      </c>
      <c r="D787" s="24">
        <v>202</v>
      </c>
      <c r="E787" s="8">
        <f t="shared" si="12"/>
        <v>1.0306122448979591</v>
      </c>
    </row>
    <row r="788" spans="1:5">
      <c r="A788" s="14" t="s">
        <v>779</v>
      </c>
      <c r="B788" s="1">
        <v>83</v>
      </c>
      <c r="C788" s="22" t="s">
        <v>779</v>
      </c>
      <c r="D788" s="24">
        <v>57</v>
      </c>
      <c r="E788" s="8">
        <f t="shared" si="12"/>
        <v>0.68674698795180722</v>
      </c>
    </row>
    <row r="789" spans="1:5">
      <c r="A789" s="14" t="s">
        <v>780</v>
      </c>
      <c r="B789" s="1">
        <v>4166</v>
      </c>
      <c r="C789" s="22" t="s">
        <v>780</v>
      </c>
      <c r="D789" s="24">
        <v>2957</v>
      </c>
      <c r="E789" s="8">
        <f t="shared" si="12"/>
        <v>0.70979356697071527</v>
      </c>
    </row>
    <row r="790" spans="1:5">
      <c r="A790" s="14" t="s">
        <v>781</v>
      </c>
      <c r="B790" s="1">
        <v>799</v>
      </c>
      <c r="C790" s="22" t="s">
        <v>781</v>
      </c>
      <c r="D790" s="24">
        <v>597</v>
      </c>
      <c r="E790" s="8">
        <f t="shared" si="12"/>
        <v>0.74718397997496866</v>
      </c>
    </row>
    <row r="791" spans="1:5">
      <c r="A791" s="14" t="s">
        <v>782</v>
      </c>
      <c r="B791" s="1">
        <v>550</v>
      </c>
      <c r="C791" s="22" t="s">
        <v>782</v>
      </c>
      <c r="D791" s="24">
        <v>268</v>
      </c>
      <c r="E791" s="8">
        <f t="shared" si="12"/>
        <v>0.48727272727272725</v>
      </c>
    </row>
    <row r="792" spans="1:5">
      <c r="A792" s="14" t="s">
        <v>783</v>
      </c>
      <c r="B792" s="1">
        <v>2018</v>
      </c>
      <c r="C792" s="22" t="s">
        <v>783</v>
      </c>
      <c r="D792" s="24">
        <v>1026</v>
      </c>
      <c r="E792" s="8">
        <f t="shared" si="12"/>
        <v>0.50842418235877107</v>
      </c>
    </row>
    <row r="793" spans="1:5">
      <c r="A793" s="14" t="s">
        <v>784</v>
      </c>
      <c r="B793" s="1">
        <v>16</v>
      </c>
      <c r="C793" s="22" t="s">
        <v>785</v>
      </c>
      <c r="D793" s="24">
        <v>8</v>
      </c>
      <c r="E793" s="8">
        <f t="shared" si="12"/>
        <v>0.5</v>
      </c>
    </row>
    <row r="794" spans="1:5">
      <c r="A794" s="14" t="s">
        <v>785</v>
      </c>
      <c r="B794" s="1">
        <v>41</v>
      </c>
      <c r="C794" s="22" t="s">
        <v>786</v>
      </c>
      <c r="D794" s="24">
        <v>57</v>
      </c>
      <c r="E794" s="8">
        <f t="shared" si="12"/>
        <v>1.3902439024390243</v>
      </c>
    </row>
    <row r="795" spans="1:5">
      <c r="A795" s="14" t="s">
        <v>786</v>
      </c>
      <c r="B795" s="1">
        <v>132</v>
      </c>
      <c r="C795" s="22" t="s">
        <v>786</v>
      </c>
      <c r="D795" s="24">
        <v>19</v>
      </c>
      <c r="E795" s="8">
        <f t="shared" si="12"/>
        <v>0.14393939393939395</v>
      </c>
    </row>
    <row r="796" spans="1:5">
      <c r="A796" s="14" t="s">
        <v>787</v>
      </c>
      <c r="B796" s="1">
        <v>1584</v>
      </c>
      <c r="C796" s="22" t="s">
        <v>787</v>
      </c>
      <c r="D796" s="24">
        <v>645</v>
      </c>
      <c r="E796" s="8">
        <f t="shared" si="12"/>
        <v>0.40719696969696972</v>
      </c>
    </row>
    <row r="797" spans="1:5">
      <c r="A797" s="14" t="s">
        <v>788</v>
      </c>
      <c r="B797" s="1">
        <v>767</v>
      </c>
      <c r="C797" s="22" t="s">
        <v>788</v>
      </c>
      <c r="D797" s="24">
        <f>326+76</f>
        <v>402</v>
      </c>
      <c r="E797" s="8">
        <f t="shared" si="12"/>
        <v>0.52411994784876137</v>
      </c>
    </row>
    <row r="798" spans="1:5">
      <c r="A798" s="14" t="s">
        <v>789</v>
      </c>
      <c r="B798" s="1">
        <v>2455</v>
      </c>
      <c r="C798" s="22" t="s">
        <v>789</v>
      </c>
      <c r="D798" s="24">
        <f>951+46</f>
        <v>997</v>
      </c>
      <c r="E798" s="8">
        <f t="shared" si="12"/>
        <v>0.40610997963340123</v>
      </c>
    </row>
    <row r="799" spans="1:5">
      <c r="A799" s="14" t="s">
        <v>790</v>
      </c>
      <c r="B799" s="1">
        <v>5331</v>
      </c>
      <c r="C799" s="22" t="s">
        <v>790</v>
      </c>
      <c r="D799" s="24">
        <f>3151+215</f>
        <v>3366</v>
      </c>
      <c r="E799" s="8">
        <f t="shared" si="12"/>
        <v>0.63140123804164316</v>
      </c>
    </row>
    <row r="800" spans="1:5">
      <c r="A800" s="14" t="s">
        <v>791</v>
      </c>
      <c r="B800" s="1">
        <v>296</v>
      </c>
      <c r="C800" s="22" t="s">
        <v>791</v>
      </c>
      <c r="D800" s="24">
        <v>266</v>
      </c>
      <c r="E800" s="8">
        <f t="shared" si="12"/>
        <v>0.89864864864864868</v>
      </c>
    </row>
    <row r="801" spans="1:5">
      <c r="A801" s="14" t="s">
        <v>792</v>
      </c>
      <c r="B801" s="1">
        <v>291</v>
      </c>
      <c r="C801" s="22" t="s">
        <v>792</v>
      </c>
      <c r="D801" s="24">
        <v>111</v>
      </c>
      <c r="E801" s="8">
        <f t="shared" si="12"/>
        <v>0.38144329896907214</v>
      </c>
    </row>
    <row r="802" spans="1:5" ht="25.5">
      <c r="A802" s="14" t="s">
        <v>793</v>
      </c>
      <c r="B802" s="1">
        <v>492</v>
      </c>
      <c r="C802" s="22" t="s">
        <v>793</v>
      </c>
      <c r="D802" s="24">
        <v>136</v>
      </c>
      <c r="E802" s="8">
        <f t="shared" si="12"/>
        <v>0.27642276422764228</v>
      </c>
    </row>
    <row r="803" spans="1:5">
      <c r="A803" s="14" t="s">
        <v>794</v>
      </c>
      <c r="B803" s="1">
        <v>84</v>
      </c>
      <c r="C803" s="22" t="s">
        <v>794</v>
      </c>
      <c r="D803" s="24">
        <v>46</v>
      </c>
      <c r="E803" s="8">
        <f t="shared" si="12"/>
        <v>0.54761904761904767</v>
      </c>
    </row>
    <row r="804" spans="1:5" ht="25.5">
      <c r="A804" s="14" t="s">
        <v>795</v>
      </c>
      <c r="B804" s="1">
        <v>55</v>
      </c>
      <c r="C804" s="22" t="s">
        <v>795</v>
      </c>
      <c r="D804" s="24">
        <v>55</v>
      </c>
      <c r="E804" s="8">
        <f t="shared" si="12"/>
        <v>1</v>
      </c>
    </row>
    <row r="805" spans="1:5">
      <c r="A805" s="14" t="s">
        <v>796</v>
      </c>
      <c r="B805" s="1">
        <v>406</v>
      </c>
      <c r="C805" s="22" t="s">
        <v>796</v>
      </c>
      <c r="D805" s="24">
        <v>261</v>
      </c>
      <c r="E805" s="8">
        <f t="shared" si="12"/>
        <v>0.6428571428571429</v>
      </c>
    </row>
    <row r="806" spans="1:5">
      <c r="A806" s="14" t="s">
        <v>797</v>
      </c>
      <c r="B806" s="1">
        <v>456</v>
      </c>
      <c r="C806" s="22" t="s">
        <v>797</v>
      </c>
      <c r="D806" s="24">
        <v>305</v>
      </c>
      <c r="E806" s="8">
        <f t="shared" si="12"/>
        <v>0.66885964912280704</v>
      </c>
    </row>
    <row r="807" spans="1:5">
      <c r="A807" s="14" t="s">
        <v>798</v>
      </c>
      <c r="B807" s="1">
        <v>77</v>
      </c>
      <c r="C807" s="22" t="s">
        <v>798</v>
      </c>
      <c r="D807" s="24">
        <v>95</v>
      </c>
      <c r="E807" s="8">
        <f t="shared" si="12"/>
        <v>1.2337662337662338</v>
      </c>
    </row>
    <row r="808" spans="1:5">
      <c r="A808" s="14" t="s">
        <v>799</v>
      </c>
      <c r="B808" s="1">
        <v>673</v>
      </c>
      <c r="C808" s="22" t="s">
        <v>799</v>
      </c>
      <c r="D808" s="24">
        <v>427</v>
      </c>
      <c r="E808" s="8">
        <f t="shared" si="12"/>
        <v>0.63447251114413072</v>
      </c>
    </row>
    <row r="809" spans="1:5">
      <c r="A809" s="14" t="s">
        <v>800</v>
      </c>
      <c r="B809" s="1">
        <v>11</v>
      </c>
      <c r="C809" s="22" t="s">
        <v>800</v>
      </c>
      <c r="D809" s="24">
        <v>11</v>
      </c>
      <c r="E809" s="8">
        <f t="shared" si="12"/>
        <v>1</v>
      </c>
    </row>
    <row r="810" spans="1:5">
      <c r="A810" s="14" t="s">
        <v>801</v>
      </c>
      <c r="B810" s="1">
        <v>723</v>
      </c>
      <c r="C810" s="22" t="s">
        <v>801</v>
      </c>
      <c r="D810" s="24">
        <v>748</v>
      </c>
      <c r="E810" s="8">
        <f t="shared" si="12"/>
        <v>1.0345781466113417</v>
      </c>
    </row>
    <row r="811" spans="1:5">
      <c r="A811" s="14" t="s">
        <v>802</v>
      </c>
      <c r="B811" s="1">
        <v>361</v>
      </c>
      <c r="C811" s="22" t="s">
        <v>802</v>
      </c>
      <c r="D811" s="24">
        <v>181</v>
      </c>
      <c r="E811" s="8">
        <f t="shared" si="12"/>
        <v>0.50138504155124652</v>
      </c>
    </row>
    <row r="812" spans="1:5">
      <c r="A812" s="14" t="s">
        <v>803</v>
      </c>
      <c r="B812" s="1">
        <v>59</v>
      </c>
      <c r="C812" s="22" t="s">
        <v>803</v>
      </c>
      <c r="D812" s="24">
        <v>30</v>
      </c>
      <c r="E812" s="8">
        <f t="shared" si="12"/>
        <v>0.50847457627118642</v>
      </c>
    </row>
    <row r="813" spans="1:5">
      <c r="A813" s="14" t="s">
        <v>804</v>
      </c>
      <c r="B813" s="1">
        <v>186</v>
      </c>
      <c r="C813" s="22" t="s">
        <v>804</v>
      </c>
      <c r="D813" s="24">
        <v>22</v>
      </c>
      <c r="E813" s="8">
        <f t="shared" si="12"/>
        <v>0.11827956989247312</v>
      </c>
    </row>
    <row r="814" spans="1:5">
      <c r="A814" s="14" t="s">
        <v>805</v>
      </c>
      <c r="B814" s="1">
        <v>23369</v>
      </c>
      <c r="C814" s="22" t="s">
        <v>805</v>
      </c>
      <c r="D814" s="24">
        <f>7571+902</f>
        <v>8473</v>
      </c>
      <c r="E814" s="8">
        <f t="shared" si="12"/>
        <v>0.36257435063545723</v>
      </c>
    </row>
    <row r="815" spans="1:5">
      <c r="A815" s="14" t="s">
        <v>806</v>
      </c>
      <c r="B815" s="1">
        <v>4982</v>
      </c>
      <c r="C815" s="22" t="s">
        <v>806</v>
      </c>
      <c r="D815" s="24">
        <f>4356+48</f>
        <v>4404</v>
      </c>
      <c r="E815" s="8">
        <f t="shared" si="12"/>
        <v>0.88398233641107993</v>
      </c>
    </row>
    <row r="816" spans="1:5">
      <c r="A816" s="14" t="s">
        <v>807</v>
      </c>
      <c r="B816" s="1">
        <v>244</v>
      </c>
      <c r="C816" s="22" t="s">
        <v>807</v>
      </c>
      <c r="D816" s="24">
        <v>221</v>
      </c>
      <c r="E816" s="8">
        <f t="shared" si="12"/>
        <v>0.90573770491803274</v>
      </c>
    </row>
    <row r="817" spans="1:5">
      <c r="A817" s="14" t="s">
        <v>808</v>
      </c>
      <c r="B817" s="1">
        <v>1007</v>
      </c>
      <c r="C817" s="22" t="s">
        <v>808</v>
      </c>
      <c r="D817" s="24">
        <v>575</v>
      </c>
      <c r="E817" s="8">
        <f t="shared" si="12"/>
        <v>0.5710029791459782</v>
      </c>
    </row>
    <row r="818" spans="1:5">
      <c r="A818" s="14" t="s">
        <v>809</v>
      </c>
      <c r="B818" s="1">
        <v>162</v>
      </c>
      <c r="C818" s="22" t="s">
        <v>809</v>
      </c>
      <c r="D818" s="24">
        <v>99</v>
      </c>
      <c r="E818" s="8">
        <f t="shared" si="12"/>
        <v>0.61111111111111116</v>
      </c>
    </row>
    <row r="819" spans="1:5">
      <c r="A819" s="14" t="s">
        <v>810</v>
      </c>
      <c r="B819" s="1">
        <v>40410</v>
      </c>
      <c r="C819" s="22" t="s">
        <v>810</v>
      </c>
      <c r="D819" s="24">
        <f>16174+32</f>
        <v>16206</v>
      </c>
      <c r="E819" s="8">
        <f t="shared" si="12"/>
        <v>0.40103934669636226</v>
      </c>
    </row>
    <row r="820" spans="1:5">
      <c r="A820" s="14" t="s">
        <v>810</v>
      </c>
      <c r="B820" s="1">
        <v>69</v>
      </c>
      <c r="C820" s="22" t="s">
        <v>810</v>
      </c>
      <c r="D820" s="24">
        <v>2545</v>
      </c>
      <c r="E820" s="8">
        <f t="shared" si="12"/>
        <v>36.884057971014492</v>
      </c>
    </row>
    <row r="821" spans="1:5">
      <c r="A821" s="14" t="s">
        <v>811</v>
      </c>
      <c r="B821" s="1">
        <v>2719</v>
      </c>
      <c r="C821" s="22" t="s">
        <v>811</v>
      </c>
      <c r="D821" s="24">
        <f>295+868</f>
        <v>1163</v>
      </c>
      <c r="E821" s="8">
        <f t="shared" si="12"/>
        <v>0.42773078337624126</v>
      </c>
    </row>
    <row r="822" spans="1:5" ht="25.5">
      <c r="A822" s="14" t="s">
        <v>812</v>
      </c>
      <c r="B822" s="1">
        <v>269</v>
      </c>
      <c r="C822" s="22" t="s">
        <v>812</v>
      </c>
      <c r="D822" s="24">
        <v>213</v>
      </c>
      <c r="E822" s="8">
        <f t="shared" si="12"/>
        <v>0.79182156133828996</v>
      </c>
    </row>
    <row r="823" spans="1:5" ht="25.5">
      <c r="A823" s="14" t="s">
        <v>813</v>
      </c>
      <c r="B823" s="1">
        <v>207</v>
      </c>
      <c r="C823" s="22" t="s">
        <v>813</v>
      </c>
      <c r="D823" s="24">
        <v>105</v>
      </c>
      <c r="E823" s="8">
        <f t="shared" si="12"/>
        <v>0.50724637681159424</v>
      </c>
    </row>
    <row r="824" spans="1:5">
      <c r="A824" s="14" t="s">
        <v>814</v>
      </c>
      <c r="B824" s="1">
        <v>188</v>
      </c>
      <c r="C824" s="22" t="s">
        <v>814</v>
      </c>
      <c r="D824" s="24">
        <v>76</v>
      </c>
      <c r="E824" s="8">
        <f t="shared" si="12"/>
        <v>0.40425531914893614</v>
      </c>
    </row>
    <row r="825" spans="1:5">
      <c r="A825" s="14" t="s">
        <v>815</v>
      </c>
      <c r="B825" s="1">
        <v>71</v>
      </c>
      <c r="C825" s="22" t="s">
        <v>815</v>
      </c>
      <c r="D825" s="24">
        <v>47</v>
      </c>
      <c r="E825" s="8">
        <f t="shared" si="12"/>
        <v>0.6619718309859155</v>
      </c>
    </row>
    <row r="826" spans="1:5">
      <c r="A826" s="14" t="s">
        <v>816</v>
      </c>
      <c r="B826" s="1">
        <v>155</v>
      </c>
      <c r="C826" s="22" t="s">
        <v>816</v>
      </c>
      <c r="D826" s="24">
        <v>151</v>
      </c>
      <c r="E826" s="8">
        <f t="shared" si="12"/>
        <v>0.97419354838709682</v>
      </c>
    </row>
    <row r="827" spans="1:5" ht="25.5">
      <c r="A827" s="14" t="s">
        <v>817</v>
      </c>
      <c r="B827" s="1">
        <v>49</v>
      </c>
      <c r="C827" s="22" t="s">
        <v>817</v>
      </c>
      <c r="D827" s="24">
        <v>49</v>
      </c>
      <c r="E827" s="8">
        <f t="shared" si="12"/>
        <v>1</v>
      </c>
    </row>
    <row r="828" spans="1:5">
      <c r="A828" s="14" t="s">
        <v>818</v>
      </c>
      <c r="B828" s="1">
        <v>46</v>
      </c>
      <c r="C828" s="22" t="s">
        <v>818</v>
      </c>
      <c r="D828" s="24">
        <v>31</v>
      </c>
      <c r="E828" s="8">
        <f t="shared" si="12"/>
        <v>0.67391304347826086</v>
      </c>
    </row>
    <row r="829" spans="1:5">
      <c r="A829" s="14" t="s">
        <v>819</v>
      </c>
      <c r="B829" s="1">
        <v>198</v>
      </c>
      <c r="C829" s="22" t="s">
        <v>819</v>
      </c>
      <c r="D829" s="24">
        <v>75</v>
      </c>
      <c r="E829" s="8">
        <f t="shared" si="12"/>
        <v>0.37878787878787878</v>
      </c>
    </row>
    <row r="830" spans="1:5">
      <c r="A830" s="14" t="s">
        <v>820</v>
      </c>
      <c r="B830" s="1">
        <v>172</v>
      </c>
      <c r="C830" s="22" t="s">
        <v>820</v>
      </c>
      <c r="D830" s="24">
        <v>199</v>
      </c>
      <c r="E830" s="8">
        <f t="shared" si="12"/>
        <v>1.1569767441860466</v>
      </c>
    </row>
    <row r="831" spans="1:5">
      <c r="A831" s="14" t="s">
        <v>821</v>
      </c>
      <c r="B831" s="1">
        <v>134</v>
      </c>
      <c r="C831" s="22" t="s">
        <v>821</v>
      </c>
      <c r="D831" s="24">
        <v>98</v>
      </c>
      <c r="E831" s="8">
        <f t="shared" si="12"/>
        <v>0.73134328358208955</v>
      </c>
    </row>
    <row r="832" spans="1:5">
      <c r="A832" s="14" t="s">
        <v>822</v>
      </c>
      <c r="B832" s="1">
        <v>589</v>
      </c>
      <c r="C832" s="22" t="s">
        <v>822</v>
      </c>
      <c r="D832" s="24">
        <v>246</v>
      </c>
      <c r="E832" s="8">
        <f t="shared" si="12"/>
        <v>0.41765704584040747</v>
      </c>
    </row>
    <row r="833" spans="1:5">
      <c r="A833" s="14" t="s">
        <v>823</v>
      </c>
      <c r="B833" s="1">
        <v>461</v>
      </c>
      <c r="C833" s="22" t="s">
        <v>823</v>
      </c>
      <c r="D833" s="24">
        <v>381</v>
      </c>
      <c r="E833" s="8">
        <f t="shared" si="12"/>
        <v>0.82646420824295008</v>
      </c>
    </row>
    <row r="834" spans="1:5">
      <c r="A834" s="14" t="s">
        <v>824</v>
      </c>
      <c r="B834" s="1">
        <v>93</v>
      </c>
      <c r="C834" s="22" t="s">
        <v>824</v>
      </c>
      <c r="D834" s="24">
        <v>49</v>
      </c>
      <c r="E834" s="8">
        <f t="shared" si="12"/>
        <v>0.5268817204301075</v>
      </c>
    </row>
    <row r="835" spans="1:5">
      <c r="A835" s="14" t="s">
        <v>825</v>
      </c>
      <c r="B835" s="1">
        <v>49</v>
      </c>
      <c r="C835" s="22" t="s">
        <v>825</v>
      </c>
      <c r="D835" s="24">
        <v>40</v>
      </c>
      <c r="E835" s="8">
        <f t="shared" ref="E835:E898" si="13">(D835/B835)</f>
        <v>0.81632653061224492</v>
      </c>
    </row>
    <row r="836" spans="1:5">
      <c r="A836" s="14" t="s">
        <v>826</v>
      </c>
      <c r="B836" s="1">
        <v>307</v>
      </c>
      <c r="C836" s="22" t="s">
        <v>826</v>
      </c>
      <c r="D836" s="24">
        <v>204</v>
      </c>
      <c r="E836" s="8">
        <f t="shared" si="13"/>
        <v>0.66449511400651462</v>
      </c>
    </row>
    <row r="837" spans="1:5">
      <c r="A837" s="14" t="s">
        <v>827</v>
      </c>
      <c r="B837" s="1">
        <v>434</v>
      </c>
      <c r="C837" s="22" t="s">
        <v>827</v>
      </c>
      <c r="D837" s="24">
        <v>212</v>
      </c>
      <c r="E837" s="8">
        <f t="shared" si="13"/>
        <v>0.48847926267281105</v>
      </c>
    </row>
    <row r="838" spans="1:5">
      <c r="A838" s="14" t="s">
        <v>828</v>
      </c>
      <c r="B838" s="1">
        <v>583</v>
      </c>
      <c r="C838" s="22" t="s">
        <v>828</v>
      </c>
      <c r="D838" s="24">
        <v>520</v>
      </c>
      <c r="E838" s="8">
        <f t="shared" si="13"/>
        <v>0.89193825042881647</v>
      </c>
    </row>
    <row r="839" spans="1:5">
      <c r="A839" s="14" t="s">
        <v>829</v>
      </c>
      <c r="B839" s="1">
        <v>458</v>
      </c>
      <c r="C839" s="22" t="s">
        <v>829</v>
      </c>
      <c r="D839" s="24">
        <v>311</v>
      </c>
      <c r="E839" s="8">
        <f t="shared" si="13"/>
        <v>0.67903930131004364</v>
      </c>
    </row>
    <row r="840" spans="1:5">
      <c r="A840" s="14" t="s">
        <v>830</v>
      </c>
      <c r="B840" s="1">
        <v>907</v>
      </c>
      <c r="C840" s="22" t="s">
        <v>830</v>
      </c>
      <c r="D840" s="24">
        <v>800</v>
      </c>
      <c r="E840" s="8">
        <f t="shared" si="13"/>
        <v>0.88202866593164275</v>
      </c>
    </row>
    <row r="841" spans="1:5">
      <c r="A841" s="14" t="s">
        <v>831</v>
      </c>
      <c r="B841" s="1">
        <v>521</v>
      </c>
      <c r="C841" s="22" t="s">
        <v>831</v>
      </c>
      <c r="D841" s="24">
        <v>247</v>
      </c>
      <c r="E841" s="8">
        <f t="shared" si="13"/>
        <v>0.47408829174664108</v>
      </c>
    </row>
    <row r="842" spans="1:5">
      <c r="A842" s="14" t="s">
        <v>832</v>
      </c>
      <c r="B842" s="1">
        <v>480</v>
      </c>
      <c r="C842" s="22" t="s">
        <v>832</v>
      </c>
      <c r="D842" s="24">
        <v>283</v>
      </c>
      <c r="E842" s="8">
        <f t="shared" si="13"/>
        <v>0.58958333333333335</v>
      </c>
    </row>
    <row r="843" spans="1:5" ht="25.5">
      <c r="A843" s="14" t="s">
        <v>833</v>
      </c>
      <c r="B843" s="1">
        <v>38</v>
      </c>
      <c r="C843" s="22" t="s">
        <v>834</v>
      </c>
      <c r="D843" s="24">
        <v>104</v>
      </c>
      <c r="E843" s="8">
        <f t="shared" si="13"/>
        <v>2.736842105263158</v>
      </c>
    </row>
    <row r="844" spans="1:5">
      <c r="A844" s="14" t="s">
        <v>835</v>
      </c>
      <c r="B844" s="1">
        <v>161</v>
      </c>
      <c r="C844" s="22" t="s">
        <v>835</v>
      </c>
      <c r="D844" s="24">
        <v>61</v>
      </c>
      <c r="E844" s="8">
        <f t="shared" si="13"/>
        <v>0.37888198757763975</v>
      </c>
    </row>
    <row r="845" spans="1:5" ht="25.5">
      <c r="A845" s="14" t="s">
        <v>836</v>
      </c>
      <c r="B845" s="1">
        <v>58</v>
      </c>
      <c r="C845" s="22" t="s">
        <v>836</v>
      </c>
      <c r="D845" s="24">
        <v>18</v>
      </c>
      <c r="E845" s="8">
        <f t="shared" si="13"/>
        <v>0.31034482758620691</v>
      </c>
    </row>
    <row r="846" spans="1:5" ht="25.5">
      <c r="A846" s="14" t="s">
        <v>837</v>
      </c>
      <c r="B846" s="1">
        <v>218</v>
      </c>
      <c r="C846" s="22" t="s">
        <v>837</v>
      </c>
      <c r="D846" s="24">
        <v>181</v>
      </c>
      <c r="E846" s="8">
        <f t="shared" si="13"/>
        <v>0.83027522935779818</v>
      </c>
    </row>
    <row r="847" spans="1:5">
      <c r="A847" s="14" t="s">
        <v>838</v>
      </c>
      <c r="B847" s="1">
        <v>243</v>
      </c>
      <c r="C847" s="22" t="s">
        <v>838</v>
      </c>
      <c r="D847" s="24">
        <v>138</v>
      </c>
      <c r="E847" s="8">
        <f t="shared" si="13"/>
        <v>0.5679012345679012</v>
      </c>
    </row>
    <row r="848" spans="1:5">
      <c r="A848" s="14" t="s">
        <v>839</v>
      </c>
      <c r="B848" s="1">
        <v>118</v>
      </c>
      <c r="C848" s="22" t="s">
        <v>839</v>
      </c>
      <c r="D848" s="24">
        <v>61</v>
      </c>
      <c r="E848" s="8">
        <f t="shared" si="13"/>
        <v>0.51694915254237284</v>
      </c>
    </row>
    <row r="849" spans="1:5">
      <c r="A849" s="14" t="s">
        <v>840</v>
      </c>
      <c r="B849" s="1">
        <v>93</v>
      </c>
      <c r="C849" s="22" t="s">
        <v>840</v>
      </c>
      <c r="D849" s="24">
        <v>102</v>
      </c>
      <c r="E849" s="8">
        <f t="shared" si="13"/>
        <v>1.096774193548387</v>
      </c>
    </row>
    <row r="850" spans="1:5">
      <c r="A850" s="14" t="s">
        <v>841</v>
      </c>
      <c r="B850" s="1">
        <v>90</v>
      </c>
      <c r="C850" s="22" t="s">
        <v>841</v>
      </c>
      <c r="D850" s="24">
        <v>97</v>
      </c>
      <c r="E850" s="8">
        <f t="shared" si="13"/>
        <v>1.0777777777777777</v>
      </c>
    </row>
    <row r="851" spans="1:5">
      <c r="A851" s="14" t="s">
        <v>842</v>
      </c>
      <c r="B851" s="1">
        <v>833</v>
      </c>
      <c r="C851" s="22" t="s">
        <v>842</v>
      </c>
      <c r="D851" s="24">
        <v>622</v>
      </c>
      <c r="E851" s="8">
        <f t="shared" si="13"/>
        <v>0.7466986794717887</v>
      </c>
    </row>
    <row r="852" spans="1:5">
      <c r="A852" s="14" t="s">
        <v>843</v>
      </c>
      <c r="B852" s="1">
        <v>2094</v>
      </c>
      <c r="C852" s="22" t="s">
        <v>843</v>
      </c>
      <c r="D852" s="24">
        <f>992+68</f>
        <v>1060</v>
      </c>
      <c r="E852" s="8">
        <f t="shared" si="13"/>
        <v>0.50620821394460358</v>
      </c>
    </row>
    <row r="853" spans="1:5">
      <c r="A853" s="14" t="s">
        <v>844</v>
      </c>
      <c r="B853" s="1">
        <v>426</v>
      </c>
      <c r="C853" s="22" t="s">
        <v>844</v>
      </c>
      <c r="D853" s="24">
        <v>283</v>
      </c>
      <c r="E853" s="8">
        <f t="shared" si="13"/>
        <v>0.66431924882629112</v>
      </c>
    </row>
    <row r="854" spans="1:5">
      <c r="A854" s="14" t="s">
        <v>845</v>
      </c>
      <c r="B854" s="1">
        <v>61</v>
      </c>
      <c r="C854" s="22" t="s">
        <v>845</v>
      </c>
      <c r="D854" s="24">
        <v>55</v>
      </c>
      <c r="E854" s="8">
        <f t="shared" si="13"/>
        <v>0.90163934426229508</v>
      </c>
    </row>
    <row r="855" spans="1:5">
      <c r="A855" s="14" t="s">
        <v>846</v>
      </c>
      <c r="B855" s="1">
        <v>1673</v>
      </c>
      <c r="C855" s="22" t="s">
        <v>846</v>
      </c>
      <c r="D855" s="24">
        <f>946+55</f>
        <v>1001</v>
      </c>
      <c r="E855" s="8">
        <f t="shared" si="13"/>
        <v>0.59832635983263593</v>
      </c>
    </row>
    <row r="856" spans="1:5">
      <c r="A856" s="14" t="s">
        <v>847</v>
      </c>
      <c r="B856" s="1">
        <v>137</v>
      </c>
      <c r="C856" s="22" t="s">
        <v>847</v>
      </c>
      <c r="D856" s="24">
        <v>93</v>
      </c>
      <c r="E856" s="8">
        <f t="shared" si="13"/>
        <v>0.67883211678832112</v>
      </c>
    </row>
    <row r="857" spans="1:5">
      <c r="A857" s="14" t="s">
        <v>848</v>
      </c>
      <c r="B857" s="1">
        <v>101</v>
      </c>
      <c r="C857" s="22" t="s">
        <v>848</v>
      </c>
      <c r="D857" s="24">
        <v>77</v>
      </c>
      <c r="E857" s="8">
        <f t="shared" si="13"/>
        <v>0.76237623762376239</v>
      </c>
    </row>
    <row r="858" spans="1:5">
      <c r="A858" s="14" t="s">
        <v>849</v>
      </c>
      <c r="B858" s="1">
        <v>258</v>
      </c>
      <c r="C858" s="22" t="s">
        <v>849</v>
      </c>
      <c r="D858" s="24">
        <v>113</v>
      </c>
      <c r="E858" s="8">
        <f t="shared" si="13"/>
        <v>0.43798449612403101</v>
      </c>
    </row>
    <row r="859" spans="1:5">
      <c r="A859" s="14" t="s">
        <v>850</v>
      </c>
      <c r="B859" s="1">
        <v>2419</v>
      </c>
      <c r="C859" s="22" t="s">
        <v>850</v>
      </c>
      <c r="D859" s="24">
        <v>1540</v>
      </c>
      <c r="E859" s="8">
        <f t="shared" si="13"/>
        <v>0.63662670525010334</v>
      </c>
    </row>
    <row r="860" spans="1:5">
      <c r="A860" s="14" t="s">
        <v>851</v>
      </c>
      <c r="B860" s="1">
        <v>35156</v>
      </c>
      <c r="C860" s="22" t="s">
        <v>851</v>
      </c>
      <c r="D860" s="24">
        <f>16457+124</f>
        <v>16581</v>
      </c>
      <c r="E860" s="8">
        <f t="shared" si="13"/>
        <v>0.47164068722266467</v>
      </c>
    </row>
    <row r="861" spans="1:5" ht="25.5">
      <c r="A861" s="14" t="s">
        <v>852</v>
      </c>
      <c r="B861" s="1">
        <v>35</v>
      </c>
      <c r="C861" s="22" t="s">
        <v>852</v>
      </c>
      <c r="D861" s="24">
        <v>35</v>
      </c>
      <c r="E861" s="8">
        <f t="shared" si="13"/>
        <v>1</v>
      </c>
    </row>
    <row r="862" spans="1:5">
      <c r="A862" s="14" t="s">
        <v>853</v>
      </c>
      <c r="B862" s="1">
        <v>71</v>
      </c>
      <c r="C862" s="22" t="s">
        <v>853</v>
      </c>
      <c r="D862" s="24">
        <v>54</v>
      </c>
      <c r="E862" s="8">
        <f t="shared" si="13"/>
        <v>0.76056338028169013</v>
      </c>
    </row>
    <row r="863" spans="1:5">
      <c r="A863" s="14" t="s">
        <v>854</v>
      </c>
      <c r="B863" s="1">
        <v>111</v>
      </c>
      <c r="C863" s="22" t="s">
        <v>854</v>
      </c>
      <c r="D863" s="24">
        <v>102</v>
      </c>
      <c r="E863" s="8">
        <f t="shared" si="13"/>
        <v>0.91891891891891897</v>
      </c>
    </row>
    <row r="864" spans="1:5">
      <c r="A864" s="14" t="s">
        <v>855</v>
      </c>
      <c r="B864" s="1">
        <v>921</v>
      </c>
      <c r="C864" s="22" t="s">
        <v>855</v>
      </c>
      <c r="D864" s="24">
        <v>589</v>
      </c>
      <c r="E864" s="8">
        <f t="shared" si="13"/>
        <v>0.63952225841476651</v>
      </c>
    </row>
    <row r="865" spans="1:5">
      <c r="A865" s="14" t="s">
        <v>856</v>
      </c>
      <c r="B865" s="1">
        <v>4099</v>
      </c>
      <c r="C865" s="22" t="s">
        <v>856</v>
      </c>
      <c r="D865" s="24">
        <f>935+804</f>
        <v>1739</v>
      </c>
      <c r="E865" s="8">
        <f t="shared" si="13"/>
        <v>0.42424981702854353</v>
      </c>
    </row>
    <row r="866" spans="1:5">
      <c r="A866" s="14" t="s">
        <v>857</v>
      </c>
      <c r="B866" s="1">
        <v>1630</v>
      </c>
      <c r="C866" s="22" t="s">
        <v>857</v>
      </c>
      <c r="D866" s="24">
        <v>698</v>
      </c>
      <c r="E866" s="8">
        <f t="shared" si="13"/>
        <v>0.42822085889570555</v>
      </c>
    </row>
    <row r="867" spans="1:5">
      <c r="A867" s="14" t="s">
        <v>858</v>
      </c>
      <c r="B867" s="1">
        <v>281</v>
      </c>
      <c r="C867" s="22" t="s">
        <v>858</v>
      </c>
      <c r="D867" s="24">
        <v>123</v>
      </c>
      <c r="E867" s="8">
        <f t="shared" si="13"/>
        <v>0.4377224199288256</v>
      </c>
    </row>
    <row r="868" spans="1:5">
      <c r="A868" s="14" t="s">
        <v>859</v>
      </c>
      <c r="B868" s="1">
        <v>1125</v>
      </c>
      <c r="C868" s="22" t="s">
        <v>859</v>
      </c>
      <c r="D868" s="24">
        <v>969</v>
      </c>
      <c r="E868" s="8">
        <f t="shared" si="13"/>
        <v>0.86133333333333328</v>
      </c>
    </row>
    <row r="869" spans="1:5" ht="25.5">
      <c r="A869" s="14" t="s">
        <v>860</v>
      </c>
      <c r="B869" s="1">
        <v>316</v>
      </c>
      <c r="C869" s="22" t="s">
        <v>860</v>
      </c>
      <c r="D869" s="24">
        <v>88</v>
      </c>
      <c r="E869" s="8">
        <f t="shared" si="13"/>
        <v>0.27848101265822783</v>
      </c>
    </row>
    <row r="870" spans="1:5">
      <c r="A870" s="14" t="s">
        <v>861</v>
      </c>
      <c r="B870" s="1">
        <v>151</v>
      </c>
      <c r="C870" s="22" t="s">
        <v>861</v>
      </c>
      <c r="D870" s="24">
        <v>161</v>
      </c>
      <c r="E870" s="8">
        <f t="shared" si="13"/>
        <v>1.0662251655629138</v>
      </c>
    </row>
    <row r="871" spans="1:5">
      <c r="A871" s="14" t="s">
        <v>862</v>
      </c>
      <c r="B871" s="1">
        <v>112</v>
      </c>
      <c r="C871" s="22" t="s">
        <v>862</v>
      </c>
      <c r="D871" s="24">
        <v>91</v>
      </c>
      <c r="E871" s="8">
        <f t="shared" si="13"/>
        <v>0.8125</v>
      </c>
    </row>
    <row r="872" spans="1:5">
      <c r="A872" s="14" t="s">
        <v>863</v>
      </c>
      <c r="B872" s="1">
        <v>159</v>
      </c>
      <c r="C872" s="22" t="s">
        <v>863</v>
      </c>
      <c r="D872" s="24">
        <v>97</v>
      </c>
      <c r="E872" s="8">
        <f t="shared" si="13"/>
        <v>0.61006289308176098</v>
      </c>
    </row>
    <row r="873" spans="1:5">
      <c r="A873" s="14" t="s">
        <v>864</v>
      </c>
      <c r="B873" s="1">
        <v>1075</v>
      </c>
      <c r="C873" s="22" t="s">
        <v>864</v>
      </c>
      <c r="D873" s="24">
        <v>545</v>
      </c>
      <c r="E873" s="8">
        <f t="shared" si="13"/>
        <v>0.50697674418604655</v>
      </c>
    </row>
    <row r="874" spans="1:5">
      <c r="A874" s="14" t="s">
        <v>865</v>
      </c>
      <c r="B874" s="1">
        <v>179</v>
      </c>
      <c r="C874" s="22" t="s">
        <v>865</v>
      </c>
      <c r="D874" s="24">
        <v>97</v>
      </c>
      <c r="E874" s="8">
        <f t="shared" si="13"/>
        <v>0.54189944134078216</v>
      </c>
    </row>
    <row r="875" spans="1:5">
      <c r="A875" s="14" t="s">
        <v>866</v>
      </c>
      <c r="B875" s="1">
        <v>170</v>
      </c>
      <c r="C875" s="22" t="s">
        <v>866</v>
      </c>
      <c r="D875" s="24">
        <v>197</v>
      </c>
      <c r="E875" s="8">
        <f t="shared" si="13"/>
        <v>1.1588235294117648</v>
      </c>
    </row>
    <row r="876" spans="1:5">
      <c r="A876" s="14" t="s">
        <v>867</v>
      </c>
      <c r="B876" s="1">
        <v>220</v>
      </c>
      <c r="C876" s="22" t="s">
        <v>867</v>
      </c>
      <c r="D876" s="24">
        <v>94</v>
      </c>
      <c r="E876" s="8">
        <f t="shared" si="13"/>
        <v>0.42727272727272725</v>
      </c>
    </row>
    <row r="877" spans="1:5">
      <c r="A877" s="14" t="s">
        <v>868</v>
      </c>
      <c r="B877" s="1">
        <v>498</v>
      </c>
      <c r="C877" s="22" t="s">
        <v>868</v>
      </c>
      <c r="D877" s="24">
        <v>293</v>
      </c>
      <c r="E877" s="8">
        <f t="shared" si="13"/>
        <v>0.58835341365461846</v>
      </c>
    </row>
    <row r="878" spans="1:5">
      <c r="A878" s="14" t="s">
        <v>869</v>
      </c>
      <c r="B878" s="1">
        <v>9468</v>
      </c>
      <c r="C878" s="22" t="s">
        <v>869</v>
      </c>
      <c r="D878" s="24">
        <f>4897+203</f>
        <v>5100</v>
      </c>
      <c r="E878" s="8">
        <f t="shared" si="13"/>
        <v>0.53865652724968316</v>
      </c>
    </row>
    <row r="879" spans="1:5">
      <c r="A879" s="14" t="s">
        <v>870</v>
      </c>
      <c r="B879" s="1">
        <v>22284</v>
      </c>
      <c r="C879" s="22" t="s">
        <v>870</v>
      </c>
      <c r="D879" s="24">
        <v>15826</v>
      </c>
      <c r="E879" s="8">
        <f t="shared" si="13"/>
        <v>0.71019565607610846</v>
      </c>
    </row>
    <row r="880" spans="1:5">
      <c r="A880" s="14" t="s">
        <v>871</v>
      </c>
      <c r="B880" s="1">
        <v>308</v>
      </c>
      <c r="C880" s="22" t="s">
        <v>871</v>
      </c>
      <c r="D880" s="24">
        <v>194</v>
      </c>
      <c r="E880" s="8">
        <f t="shared" si="13"/>
        <v>0.62987012987012991</v>
      </c>
    </row>
    <row r="881" spans="1:5">
      <c r="A881" s="14" t="s">
        <v>872</v>
      </c>
      <c r="B881" s="1">
        <v>59</v>
      </c>
      <c r="C881" s="22" t="s">
        <v>872</v>
      </c>
      <c r="D881" s="24">
        <v>50</v>
      </c>
      <c r="E881" s="8">
        <f t="shared" si="13"/>
        <v>0.84745762711864403</v>
      </c>
    </row>
    <row r="882" spans="1:5">
      <c r="A882" s="14" t="s">
        <v>873</v>
      </c>
      <c r="B882" s="1">
        <v>650</v>
      </c>
      <c r="C882" s="22" t="s">
        <v>873</v>
      </c>
      <c r="D882" s="24">
        <v>365</v>
      </c>
      <c r="E882" s="8">
        <f t="shared" si="13"/>
        <v>0.56153846153846154</v>
      </c>
    </row>
    <row r="883" spans="1:5">
      <c r="A883" s="14" t="s">
        <v>874</v>
      </c>
      <c r="B883" s="1">
        <v>1745</v>
      </c>
      <c r="C883" s="22" t="s">
        <v>874</v>
      </c>
      <c r="D883" s="24">
        <v>852</v>
      </c>
      <c r="E883" s="8">
        <f t="shared" si="13"/>
        <v>0.48825214899713465</v>
      </c>
    </row>
    <row r="884" spans="1:5" ht="25.5">
      <c r="A884" s="14" t="s">
        <v>875</v>
      </c>
      <c r="B884" s="1">
        <v>209</v>
      </c>
      <c r="C884" s="22" t="s">
        <v>875</v>
      </c>
      <c r="D884" s="24">
        <v>86</v>
      </c>
      <c r="E884" s="8">
        <f t="shared" si="13"/>
        <v>0.41148325358851673</v>
      </c>
    </row>
    <row r="885" spans="1:5">
      <c r="A885" s="14" t="s">
        <v>876</v>
      </c>
      <c r="B885" s="1">
        <v>1581</v>
      </c>
      <c r="C885" s="22" t="s">
        <v>876</v>
      </c>
      <c r="D885" s="24">
        <v>785</v>
      </c>
      <c r="E885" s="8">
        <f t="shared" si="13"/>
        <v>0.49652118912080961</v>
      </c>
    </row>
    <row r="886" spans="1:5">
      <c r="A886" s="14" t="s">
        <v>877</v>
      </c>
      <c r="B886" s="1">
        <v>226</v>
      </c>
      <c r="C886" s="22" t="s">
        <v>877</v>
      </c>
      <c r="D886" s="24">
        <v>216</v>
      </c>
      <c r="E886" s="8">
        <f t="shared" si="13"/>
        <v>0.95575221238938057</v>
      </c>
    </row>
    <row r="887" spans="1:5">
      <c r="A887" s="14" t="s">
        <v>878</v>
      </c>
      <c r="B887" s="1">
        <v>3260</v>
      </c>
      <c r="C887" s="22" t="s">
        <v>878</v>
      </c>
      <c r="D887" s="24">
        <v>2965</v>
      </c>
      <c r="E887" s="8">
        <f t="shared" si="13"/>
        <v>0.9095092024539877</v>
      </c>
    </row>
    <row r="888" spans="1:5">
      <c r="A888" s="14" t="s">
        <v>879</v>
      </c>
      <c r="B888" s="1">
        <v>11146</v>
      </c>
      <c r="C888" s="22" t="s">
        <v>879</v>
      </c>
      <c r="D888" s="24">
        <f>3490+830</f>
        <v>4320</v>
      </c>
      <c r="E888" s="8">
        <f t="shared" si="13"/>
        <v>0.38758298941324243</v>
      </c>
    </row>
    <row r="889" spans="1:5">
      <c r="A889" s="14" t="s">
        <v>880</v>
      </c>
      <c r="B889" s="1">
        <v>340</v>
      </c>
      <c r="C889" s="22" t="s">
        <v>880</v>
      </c>
      <c r="D889" s="24">
        <v>143</v>
      </c>
      <c r="E889" s="8">
        <f t="shared" si="13"/>
        <v>0.42058823529411765</v>
      </c>
    </row>
    <row r="890" spans="1:5">
      <c r="A890" s="14" t="s">
        <v>881</v>
      </c>
      <c r="B890" s="1">
        <v>1930</v>
      </c>
      <c r="C890" s="22" t="s">
        <v>881</v>
      </c>
      <c r="D890" s="24">
        <v>1871</v>
      </c>
      <c r="E890" s="8">
        <f t="shared" si="13"/>
        <v>0.96943005181347153</v>
      </c>
    </row>
    <row r="891" spans="1:5">
      <c r="A891" s="14" t="s">
        <v>882</v>
      </c>
      <c r="B891" s="1">
        <v>245</v>
      </c>
      <c r="C891" s="22" t="s">
        <v>882</v>
      </c>
      <c r="D891" s="24">
        <v>223</v>
      </c>
      <c r="E891" s="8">
        <f t="shared" si="13"/>
        <v>0.91020408163265309</v>
      </c>
    </row>
    <row r="892" spans="1:5">
      <c r="A892" s="14" t="s">
        <v>883</v>
      </c>
      <c r="B892" s="1">
        <v>1824</v>
      </c>
      <c r="C892" s="22" t="s">
        <v>883</v>
      </c>
      <c r="D892" s="24">
        <v>1899</v>
      </c>
      <c r="E892" s="8">
        <f t="shared" si="13"/>
        <v>1.0411184210526316</v>
      </c>
    </row>
    <row r="893" spans="1:5">
      <c r="A893" s="14" t="s">
        <v>884</v>
      </c>
      <c r="B893" s="1">
        <v>398</v>
      </c>
      <c r="C893" s="22" t="s">
        <v>884</v>
      </c>
      <c r="D893" s="24">
        <v>193</v>
      </c>
      <c r="E893" s="8">
        <f t="shared" si="13"/>
        <v>0.48492462311557788</v>
      </c>
    </row>
    <row r="894" spans="1:5">
      <c r="A894" s="14" t="s">
        <v>885</v>
      </c>
      <c r="B894" s="1">
        <v>233</v>
      </c>
      <c r="C894" s="22" t="s">
        <v>885</v>
      </c>
      <c r="D894" s="24">
        <v>139</v>
      </c>
      <c r="E894" s="8">
        <f t="shared" si="13"/>
        <v>0.59656652360515017</v>
      </c>
    </row>
    <row r="895" spans="1:5">
      <c r="A895" s="14" t="s">
        <v>886</v>
      </c>
      <c r="B895" s="1">
        <v>138</v>
      </c>
      <c r="C895" s="22" t="s">
        <v>886</v>
      </c>
      <c r="D895" s="24">
        <v>50</v>
      </c>
      <c r="E895" s="8">
        <f t="shared" si="13"/>
        <v>0.36231884057971014</v>
      </c>
    </row>
    <row r="896" spans="1:5">
      <c r="A896" s="14" t="s">
        <v>887</v>
      </c>
      <c r="B896" s="1">
        <v>122</v>
      </c>
      <c r="C896" s="22" t="s">
        <v>887</v>
      </c>
      <c r="D896" s="24">
        <v>50</v>
      </c>
      <c r="E896" s="8">
        <f t="shared" si="13"/>
        <v>0.4098360655737705</v>
      </c>
    </row>
    <row r="897" spans="1:5">
      <c r="A897" s="14" t="s">
        <v>888</v>
      </c>
      <c r="B897" s="1">
        <v>6845</v>
      </c>
      <c r="C897" s="22" t="s">
        <v>888</v>
      </c>
      <c r="D897" s="24">
        <v>3142</v>
      </c>
      <c r="E897" s="8">
        <f t="shared" si="13"/>
        <v>0.45902118334550768</v>
      </c>
    </row>
    <row r="898" spans="1:5">
      <c r="A898" s="14" t="s">
        <v>889</v>
      </c>
      <c r="B898" s="1">
        <v>1307</v>
      </c>
      <c r="C898" s="22" t="s">
        <v>889</v>
      </c>
      <c r="D898" s="24">
        <f>282+238</f>
        <v>520</v>
      </c>
      <c r="E898" s="8">
        <f t="shared" si="13"/>
        <v>0.39785768936495791</v>
      </c>
    </row>
    <row r="899" spans="1:5">
      <c r="A899" s="14" t="s">
        <v>890</v>
      </c>
      <c r="B899" s="1">
        <v>380</v>
      </c>
      <c r="C899" s="22" t="s">
        <v>890</v>
      </c>
      <c r="D899" s="24">
        <v>127</v>
      </c>
      <c r="E899" s="8">
        <f t="shared" ref="E899:E962" si="14">(D899/B899)</f>
        <v>0.33421052631578946</v>
      </c>
    </row>
    <row r="900" spans="1:5">
      <c r="A900" s="14" t="s">
        <v>891</v>
      </c>
      <c r="B900" s="1">
        <v>1030</v>
      </c>
      <c r="C900" s="22" t="s">
        <v>891</v>
      </c>
      <c r="D900" s="24">
        <v>439</v>
      </c>
      <c r="E900" s="8">
        <f t="shared" si="14"/>
        <v>0.4262135922330097</v>
      </c>
    </row>
    <row r="901" spans="1:5">
      <c r="A901" s="14" t="s">
        <v>892</v>
      </c>
      <c r="B901" s="1">
        <v>266</v>
      </c>
      <c r="C901" s="22" t="s">
        <v>892</v>
      </c>
      <c r="D901" s="24">
        <v>111</v>
      </c>
      <c r="E901" s="8">
        <f t="shared" si="14"/>
        <v>0.41729323308270677</v>
      </c>
    </row>
    <row r="902" spans="1:5">
      <c r="A902" s="14" t="s">
        <v>893</v>
      </c>
      <c r="B902" s="1">
        <v>421</v>
      </c>
      <c r="C902" s="22" t="s">
        <v>893</v>
      </c>
      <c r="D902" s="24">
        <v>307</v>
      </c>
      <c r="E902" s="8">
        <f t="shared" si="14"/>
        <v>0.72921615201900236</v>
      </c>
    </row>
    <row r="903" spans="1:5">
      <c r="A903" s="14" t="s">
        <v>894</v>
      </c>
      <c r="B903" s="1">
        <v>158</v>
      </c>
      <c r="C903" s="22" t="s">
        <v>894</v>
      </c>
      <c r="D903" s="24">
        <v>134</v>
      </c>
      <c r="E903" s="8">
        <f t="shared" si="14"/>
        <v>0.84810126582278478</v>
      </c>
    </row>
    <row r="904" spans="1:5">
      <c r="A904" s="14" t="s">
        <v>895</v>
      </c>
      <c r="B904" s="1">
        <v>77</v>
      </c>
      <c r="C904" s="22" t="s">
        <v>895</v>
      </c>
      <c r="D904" s="24">
        <v>43</v>
      </c>
      <c r="E904" s="8">
        <f t="shared" si="14"/>
        <v>0.55844155844155841</v>
      </c>
    </row>
    <row r="905" spans="1:5">
      <c r="A905" s="14" t="s">
        <v>896</v>
      </c>
      <c r="B905" s="1">
        <v>509</v>
      </c>
      <c r="C905" s="22" t="s">
        <v>896</v>
      </c>
      <c r="D905" s="24">
        <v>332</v>
      </c>
      <c r="E905" s="8">
        <f t="shared" si="14"/>
        <v>0.65225933202357567</v>
      </c>
    </row>
    <row r="906" spans="1:5">
      <c r="A906" s="14" t="s">
        <v>897</v>
      </c>
      <c r="B906" s="1">
        <v>38</v>
      </c>
      <c r="C906" s="22" t="s">
        <v>897</v>
      </c>
      <c r="D906" s="24">
        <v>63</v>
      </c>
      <c r="E906" s="8">
        <f t="shared" si="14"/>
        <v>1.6578947368421053</v>
      </c>
    </row>
    <row r="907" spans="1:5">
      <c r="A907" s="14" t="s">
        <v>898</v>
      </c>
      <c r="B907" s="1">
        <v>356</v>
      </c>
      <c r="C907" s="22" t="s">
        <v>898</v>
      </c>
      <c r="D907" s="24">
        <v>306</v>
      </c>
      <c r="E907" s="8">
        <f t="shared" si="14"/>
        <v>0.8595505617977528</v>
      </c>
    </row>
    <row r="908" spans="1:5">
      <c r="A908" s="14" t="s">
        <v>899</v>
      </c>
      <c r="B908" s="1">
        <v>1264</v>
      </c>
      <c r="C908" s="22" t="s">
        <v>899</v>
      </c>
      <c r="D908" s="24">
        <v>1024</v>
      </c>
      <c r="E908" s="8">
        <f t="shared" si="14"/>
        <v>0.810126582278481</v>
      </c>
    </row>
    <row r="909" spans="1:5">
      <c r="A909" s="14" t="s">
        <v>900</v>
      </c>
      <c r="B909" s="1">
        <v>76</v>
      </c>
      <c r="C909" s="22" t="s">
        <v>900</v>
      </c>
      <c r="D909" s="24">
        <v>64</v>
      </c>
      <c r="E909" s="8">
        <f t="shared" si="14"/>
        <v>0.84210526315789469</v>
      </c>
    </row>
    <row r="910" spans="1:5">
      <c r="A910" s="14" t="s">
        <v>901</v>
      </c>
      <c r="B910" s="1">
        <v>1542</v>
      </c>
      <c r="C910" s="22" t="s">
        <v>901</v>
      </c>
      <c r="D910" s="24">
        <v>766</v>
      </c>
      <c r="E910" s="8">
        <f t="shared" si="14"/>
        <v>0.49675745784695202</v>
      </c>
    </row>
    <row r="911" spans="1:5">
      <c r="A911" s="14" t="s">
        <v>902</v>
      </c>
      <c r="B911" s="1">
        <v>61</v>
      </c>
      <c r="C911" s="22" t="s">
        <v>902</v>
      </c>
      <c r="D911" s="24">
        <v>57</v>
      </c>
      <c r="E911" s="8">
        <f t="shared" si="14"/>
        <v>0.93442622950819676</v>
      </c>
    </row>
    <row r="912" spans="1:5">
      <c r="A912" s="14" t="s">
        <v>903</v>
      </c>
      <c r="B912" s="1">
        <v>1849</v>
      </c>
      <c r="C912" s="22" t="s">
        <v>903</v>
      </c>
      <c r="D912" s="24">
        <f>1574+30</f>
        <v>1604</v>
      </c>
      <c r="E912" s="8">
        <f t="shared" si="14"/>
        <v>0.86749594375338024</v>
      </c>
    </row>
    <row r="913" spans="1:5">
      <c r="A913" s="14" t="s">
        <v>904</v>
      </c>
      <c r="B913" s="1">
        <v>698</v>
      </c>
      <c r="C913" s="22" t="s">
        <v>904</v>
      </c>
      <c r="D913" s="24">
        <v>481</v>
      </c>
      <c r="E913" s="8">
        <f t="shared" si="14"/>
        <v>0.68911174785100282</v>
      </c>
    </row>
    <row r="914" spans="1:5">
      <c r="A914" s="14" t="s">
        <v>905</v>
      </c>
      <c r="B914" s="1">
        <v>508</v>
      </c>
      <c r="C914" s="22" t="s">
        <v>905</v>
      </c>
      <c r="D914" s="24">
        <v>180</v>
      </c>
      <c r="E914" s="8">
        <f t="shared" si="14"/>
        <v>0.3543307086614173</v>
      </c>
    </row>
    <row r="915" spans="1:5">
      <c r="A915" s="14" t="s">
        <v>906</v>
      </c>
      <c r="B915" s="1">
        <v>264</v>
      </c>
      <c r="C915" s="22" t="s">
        <v>906</v>
      </c>
      <c r="D915" s="24">
        <v>202</v>
      </c>
      <c r="E915" s="8">
        <f t="shared" si="14"/>
        <v>0.76515151515151514</v>
      </c>
    </row>
    <row r="916" spans="1:5">
      <c r="A916" s="14" t="s">
        <v>907</v>
      </c>
      <c r="B916" s="1">
        <v>455</v>
      </c>
      <c r="C916" s="22" t="s">
        <v>907</v>
      </c>
      <c r="D916" s="24">
        <v>242</v>
      </c>
      <c r="E916" s="8">
        <f t="shared" si="14"/>
        <v>0.53186813186813187</v>
      </c>
    </row>
    <row r="917" spans="1:5">
      <c r="A917" s="14" t="s">
        <v>908</v>
      </c>
      <c r="B917" s="1">
        <v>1351</v>
      </c>
      <c r="C917" s="22" t="s">
        <v>908</v>
      </c>
      <c r="D917" s="24">
        <v>682</v>
      </c>
      <c r="E917" s="8">
        <f t="shared" si="14"/>
        <v>0.5048112509252406</v>
      </c>
    </row>
    <row r="918" spans="1:5">
      <c r="A918" s="14" t="s">
        <v>909</v>
      </c>
      <c r="B918" s="1">
        <v>445</v>
      </c>
      <c r="C918" s="22" t="s">
        <v>909</v>
      </c>
      <c r="D918" s="24">
        <v>275</v>
      </c>
      <c r="E918" s="8">
        <f t="shared" si="14"/>
        <v>0.6179775280898876</v>
      </c>
    </row>
    <row r="919" spans="1:5">
      <c r="A919" s="14" t="s">
        <v>910</v>
      </c>
      <c r="B919" s="1">
        <v>545</v>
      </c>
      <c r="C919" s="22" t="s">
        <v>910</v>
      </c>
      <c r="D919" s="24">
        <v>237</v>
      </c>
      <c r="E919" s="8">
        <f t="shared" si="14"/>
        <v>0.43486238532110094</v>
      </c>
    </row>
    <row r="920" spans="1:5">
      <c r="A920" s="14" t="s">
        <v>911</v>
      </c>
      <c r="B920" s="1">
        <v>698</v>
      </c>
      <c r="C920" s="22" t="s">
        <v>911</v>
      </c>
      <c r="D920" s="24">
        <v>315</v>
      </c>
      <c r="E920" s="8">
        <f t="shared" si="14"/>
        <v>0.45128939828080228</v>
      </c>
    </row>
    <row r="921" spans="1:5">
      <c r="A921" s="14" t="s">
        <v>912</v>
      </c>
      <c r="B921" s="1">
        <v>353</v>
      </c>
      <c r="C921" s="22" t="s">
        <v>912</v>
      </c>
      <c r="D921" s="24">
        <v>398</v>
      </c>
      <c r="E921" s="8">
        <f t="shared" si="14"/>
        <v>1.1274787535410764</v>
      </c>
    </row>
    <row r="922" spans="1:5">
      <c r="A922" s="14" t="s">
        <v>913</v>
      </c>
      <c r="B922" s="1">
        <v>33</v>
      </c>
      <c r="C922" s="22" t="s">
        <v>913</v>
      </c>
      <c r="D922" s="24">
        <v>32</v>
      </c>
      <c r="E922" s="8">
        <f t="shared" si="14"/>
        <v>0.96969696969696972</v>
      </c>
    </row>
    <row r="923" spans="1:5">
      <c r="A923" s="14" t="s">
        <v>914</v>
      </c>
      <c r="B923" s="1">
        <v>68</v>
      </c>
      <c r="C923" s="22" t="s">
        <v>914</v>
      </c>
      <c r="D923" s="24">
        <v>21</v>
      </c>
      <c r="E923" s="8">
        <f t="shared" si="14"/>
        <v>0.30882352941176472</v>
      </c>
    </row>
    <row r="924" spans="1:5">
      <c r="A924" s="14" t="s">
        <v>915</v>
      </c>
      <c r="B924" s="1">
        <v>310</v>
      </c>
      <c r="C924" s="22" t="s">
        <v>915</v>
      </c>
      <c r="D924" s="24">
        <v>219</v>
      </c>
      <c r="E924" s="8">
        <f t="shared" si="14"/>
        <v>0.70645161290322578</v>
      </c>
    </row>
    <row r="925" spans="1:5">
      <c r="A925" s="14" t="s">
        <v>916</v>
      </c>
      <c r="B925" s="1">
        <v>91</v>
      </c>
      <c r="C925" s="22" t="s">
        <v>916</v>
      </c>
      <c r="D925" s="24">
        <v>73</v>
      </c>
      <c r="E925" s="8">
        <f t="shared" si="14"/>
        <v>0.80219780219780223</v>
      </c>
    </row>
    <row r="926" spans="1:5">
      <c r="A926" s="14" t="s">
        <v>917</v>
      </c>
      <c r="B926" s="1">
        <v>236</v>
      </c>
      <c r="C926" s="22" t="s">
        <v>917</v>
      </c>
      <c r="D926" s="24">
        <v>175</v>
      </c>
      <c r="E926" s="8">
        <f t="shared" si="14"/>
        <v>0.74152542372881358</v>
      </c>
    </row>
    <row r="927" spans="1:5">
      <c r="A927" s="14" t="s">
        <v>918</v>
      </c>
      <c r="B927" s="1">
        <v>1100</v>
      </c>
      <c r="C927" s="22" t="s">
        <v>918</v>
      </c>
      <c r="D927" s="24">
        <v>419</v>
      </c>
      <c r="E927" s="8">
        <f t="shared" si="14"/>
        <v>0.38090909090909092</v>
      </c>
    </row>
    <row r="928" spans="1:5">
      <c r="A928" s="14" t="s">
        <v>919</v>
      </c>
      <c r="B928" s="1">
        <v>1695</v>
      </c>
      <c r="C928" s="22" t="s">
        <v>919</v>
      </c>
      <c r="D928" s="24">
        <v>1355</v>
      </c>
      <c r="E928" s="8">
        <f t="shared" si="14"/>
        <v>0.79941002949852502</v>
      </c>
    </row>
    <row r="929" spans="1:5">
      <c r="A929" s="14" t="s">
        <v>920</v>
      </c>
      <c r="B929" s="1">
        <v>385</v>
      </c>
      <c r="C929" s="22" t="s">
        <v>920</v>
      </c>
      <c r="D929" s="24">
        <v>221</v>
      </c>
      <c r="E929" s="8">
        <f t="shared" si="14"/>
        <v>0.574025974025974</v>
      </c>
    </row>
    <row r="930" spans="1:5" ht="25.5">
      <c r="A930" s="14" t="s">
        <v>921</v>
      </c>
      <c r="B930" s="1">
        <v>162</v>
      </c>
      <c r="C930" s="22" t="s">
        <v>921</v>
      </c>
      <c r="D930" s="24">
        <v>26</v>
      </c>
      <c r="E930" s="8">
        <f t="shared" si="14"/>
        <v>0.16049382716049382</v>
      </c>
    </row>
    <row r="931" spans="1:5">
      <c r="A931" s="14" t="s">
        <v>922</v>
      </c>
      <c r="B931" s="1">
        <v>1766</v>
      </c>
      <c r="C931" s="22" t="s">
        <v>922</v>
      </c>
      <c r="D931" s="24">
        <v>754</v>
      </c>
      <c r="E931" s="8">
        <f t="shared" si="14"/>
        <v>0.42695356738391849</v>
      </c>
    </row>
    <row r="932" spans="1:5">
      <c r="A932" s="14" t="s">
        <v>923</v>
      </c>
      <c r="B932" s="1">
        <v>367</v>
      </c>
      <c r="C932" s="22" t="s">
        <v>923</v>
      </c>
      <c r="D932" s="24">
        <v>150</v>
      </c>
      <c r="E932" s="8">
        <f t="shared" si="14"/>
        <v>0.40871934604904631</v>
      </c>
    </row>
    <row r="933" spans="1:5">
      <c r="A933" s="14" t="s">
        <v>924</v>
      </c>
      <c r="B933" s="1">
        <v>334</v>
      </c>
      <c r="C933" s="22" t="s">
        <v>924</v>
      </c>
      <c r="D933" s="24">
        <v>175</v>
      </c>
      <c r="E933" s="8">
        <f t="shared" si="14"/>
        <v>0.5239520958083832</v>
      </c>
    </row>
    <row r="934" spans="1:5">
      <c r="A934" s="14" t="s">
        <v>925</v>
      </c>
      <c r="B934" s="1">
        <v>830</v>
      </c>
      <c r="C934" s="22" t="s">
        <v>925</v>
      </c>
      <c r="D934" s="24">
        <v>492</v>
      </c>
      <c r="E934" s="8">
        <f t="shared" si="14"/>
        <v>0.59277108433734937</v>
      </c>
    </row>
    <row r="935" spans="1:5">
      <c r="A935" s="14" t="s">
        <v>926</v>
      </c>
      <c r="B935" s="1">
        <v>500</v>
      </c>
      <c r="C935" s="22" t="s">
        <v>926</v>
      </c>
      <c r="D935" s="24">
        <v>295</v>
      </c>
      <c r="E935" s="8">
        <f t="shared" si="14"/>
        <v>0.59</v>
      </c>
    </row>
    <row r="936" spans="1:5">
      <c r="A936" s="14" t="s">
        <v>927</v>
      </c>
      <c r="B936" s="1">
        <v>68</v>
      </c>
      <c r="C936" s="22" t="s">
        <v>927</v>
      </c>
      <c r="D936" s="24">
        <v>50</v>
      </c>
      <c r="E936" s="8">
        <f t="shared" si="14"/>
        <v>0.73529411764705888</v>
      </c>
    </row>
    <row r="937" spans="1:5">
      <c r="A937" s="14" t="s">
        <v>928</v>
      </c>
      <c r="B937" s="1">
        <v>15876</v>
      </c>
      <c r="C937" s="22" t="s">
        <v>928</v>
      </c>
      <c r="D937" s="24">
        <f>7537+129</f>
        <v>7666</v>
      </c>
      <c r="E937" s="8">
        <f t="shared" si="14"/>
        <v>0.48286722096245904</v>
      </c>
    </row>
    <row r="938" spans="1:5">
      <c r="A938" s="14" t="s">
        <v>929</v>
      </c>
      <c r="B938" s="1">
        <v>77</v>
      </c>
      <c r="C938" s="22" t="s">
        <v>929</v>
      </c>
      <c r="D938" s="24">
        <v>62</v>
      </c>
      <c r="E938" s="8">
        <f t="shared" si="14"/>
        <v>0.80519480519480524</v>
      </c>
    </row>
    <row r="939" spans="1:5">
      <c r="A939" s="14" t="s">
        <v>930</v>
      </c>
      <c r="B939" s="1">
        <v>198</v>
      </c>
      <c r="C939" s="22" t="s">
        <v>930</v>
      </c>
      <c r="D939" s="24">
        <v>93</v>
      </c>
      <c r="E939" s="8">
        <f t="shared" si="14"/>
        <v>0.46969696969696972</v>
      </c>
    </row>
    <row r="940" spans="1:5" ht="25.5">
      <c r="A940" s="14" t="s">
        <v>931</v>
      </c>
      <c r="B940" s="1">
        <v>11</v>
      </c>
      <c r="C940" s="22" t="s">
        <v>931</v>
      </c>
      <c r="D940" s="24">
        <v>20</v>
      </c>
      <c r="E940" s="8">
        <f t="shared" si="14"/>
        <v>1.8181818181818181</v>
      </c>
    </row>
    <row r="941" spans="1:5">
      <c r="A941" s="14" t="s">
        <v>932</v>
      </c>
      <c r="B941" s="1">
        <v>7390</v>
      </c>
      <c r="C941" s="22" t="s">
        <v>932</v>
      </c>
      <c r="D941" s="24">
        <v>7400</v>
      </c>
      <c r="E941" s="8">
        <f t="shared" si="14"/>
        <v>1.0013531799729365</v>
      </c>
    </row>
    <row r="942" spans="1:5">
      <c r="A942" s="14" t="s">
        <v>933</v>
      </c>
      <c r="B942" s="1">
        <v>1651</v>
      </c>
      <c r="C942" s="22" t="s">
        <v>933</v>
      </c>
      <c r="D942" s="24">
        <v>1480</v>
      </c>
      <c r="E942" s="8">
        <f t="shared" si="14"/>
        <v>0.8964264082374318</v>
      </c>
    </row>
    <row r="943" spans="1:5">
      <c r="A943" s="14" t="s">
        <v>934</v>
      </c>
      <c r="B943" s="1">
        <v>342</v>
      </c>
      <c r="C943" s="22" t="s">
        <v>934</v>
      </c>
      <c r="D943" s="24">
        <f>165+27</f>
        <v>192</v>
      </c>
      <c r="E943" s="8">
        <f t="shared" si="14"/>
        <v>0.56140350877192979</v>
      </c>
    </row>
    <row r="944" spans="1:5">
      <c r="A944" s="14" t="s">
        <v>935</v>
      </c>
      <c r="B944" s="1">
        <v>122</v>
      </c>
      <c r="C944" s="22" t="s">
        <v>935</v>
      </c>
      <c r="D944" s="24">
        <v>73</v>
      </c>
      <c r="E944" s="8">
        <f t="shared" si="14"/>
        <v>0.59836065573770492</v>
      </c>
    </row>
    <row r="945" spans="1:5">
      <c r="A945" s="14" t="s">
        <v>936</v>
      </c>
      <c r="B945" s="1">
        <v>727</v>
      </c>
      <c r="C945" s="22" t="s">
        <v>936</v>
      </c>
      <c r="D945" s="24">
        <v>510</v>
      </c>
      <c r="E945" s="8">
        <f t="shared" si="14"/>
        <v>0.70151306740027508</v>
      </c>
    </row>
    <row r="946" spans="1:5">
      <c r="A946" s="14" t="s">
        <v>937</v>
      </c>
      <c r="B946" s="1">
        <v>348</v>
      </c>
      <c r="C946" s="22" t="s">
        <v>937</v>
      </c>
      <c r="D946" s="24">
        <v>190</v>
      </c>
      <c r="E946" s="8">
        <f t="shared" si="14"/>
        <v>0.54597701149425293</v>
      </c>
    </row>
    <row r="947" spans="1:5">
      <c r="A947" s="14" t="s">
        <v>938</v>
      </c>
      <c r="B947" s="1">
        <v>186</v>
      </c>
      <c r="C947" s="22" t="s">
        <v>938</v>
      </c>
      <c r="D947" s="24">
        <v>211</v>
      </c>
      <c r="E947" s="8">
        <f t="shared" si="14"/>
        <v>1.1344086021505377</v>
      </c>
    </row>
    <row r="948" spans="1:5">
      <c r="A948" s="14" t="s">
        <v>939</v>
      </c>
      <c r="B948" s="1">
        <v>104</v>
      </c>
      <c r="C948" s="22" t="s">
        <v>939</v>
      </c>
      <c r="D948" s="24">
        <v>78</v>
      </c>
      <c r="E948" s="8">
        <f t="shared" si="14"/>
        <v>0.75</v>
      </c>
    </row>
    <row r="949" spans="1:5">
      <c r="A949" s="14" t="s">
        <v>940</v>
      </c>
      <c r="B949" s="1">
        <v>516</v>
      </c>
      <c r="C949" s="22" t="s">
        <v>940</v>
      </c>
      <c r="D949" s="24">
        <v>246</v>
      </c>
      <c r="E949" s="8">
        <f t="shared" si="14"/>
        <v>0.47674418604651164</v>
      </c>
    </row>
    <row r="950" spans="1:5">
      <c r="A950" s="14" t="s">
        <v>941</v>
      </c>
      <c r="B950" s="1">
        <v>2461</v>
      </c>
      <c r="C950" s="22" t="s">
        <v>941</v>
      </c>
      <c r="D950" s="24">
        <v>2582</v>
      </c>
      <c r="E950" s="8">
        <f t="shared" si="14"/>
        <v>1.0491670052824056</v>
      </c>
    </row>
    <row r="951" spans="1:5">
      <c r="A951" s="14" t="s">
        <v>942</v>
      </c>
      <c r="B951" s="1">
        <v>123</v>
      </c>
      <c r="C951" s="22" t="s">
        <v>942</v>
      </c>
      <c r="D951" s="24">
        <v>124</v>
      </c>
      <c r="E951" s="8">
        <f t="shared" si="14"/>
        <v>1.0081300813008129</v>
      </c>
    </row>
    <row r="952" spans="1:5">
      <c r="A952" s="14" t="s">
        <v>943</v>
      </c>
      <c r="B952" s="1">
        <v>115</v>
      </c>
      <c r="C952" s="22" t="s">
        <v>943</v>
      </c>
      <c r="D952" s="24">
        <v>99</v>
      </c>
      <c r="E952" s="8">
        <f t="shared" si="14"/>
        <v>0.86086956521739133</v>
      </c>
    </row>
    <row r="953" spans="1:5">
      <c r="A953" s="14" t="s">
        <v>944</v>
      </c>
      <c r="B953" s="1">
        <v>882</v>
      </c>
      <c r="C953" s="22" t="s">
        <v>944</v>
      </c>
      <c r="D953" s="24">
        <f>315+161</f>
        <v>476</v>
      </c>
      <c r="E953" s="8">
        <f t="shared" si="14"/>
        <v>0.53968253968253965</v>
      </c>
    </row>
    <row r="954" spans="1:5">
      <c r="A954" s="14" t="s">
        <v>945</v>
      </c>
      <c r="B954" s="1">
        <v>171</v>
      </c>
      <c r="C954" s="22" t="s">
        <v>945</v>
      </c>
      <c r="D954" s="24">
        <v>75</v>
      </c>
      <c r="E954" s="8">
        <f t="shared" si="14"/>
        <v>0.43859649122807015</v>
      </c>
    </row>
    <row r="955" spans="1:5">
      <c r="A955" s="14" t="s">
        <v>946</v>
      </c>
      <c r="B955" s="1">
        <v>2391</v>
      </c>
      <c r="C955" s="22" t="s">
        <v>946</v>
      </c>
      <c r="D955" s="24">
        <f>726+321</f>
        <v>1047</v>
      </c>
      <c r="E955" s="8">
        <f t="shared" si="14"/>
        <v>0.43789209535759099</v>
      </c>
    </row>
    <row r="956" spans="1:5">
      <c r="A956" s="14" t="s">
        <v>947</v>
      </c>
      <c r="B956" s="1">
        <v>349</v>
      </c>
      <c r="C956" s="22" t="s">
        <v>947</v>
      </c>
      <c r="D956" s="24">
        <v>200</v>
      </c>
      <c r="E956" s="8">
        <f t="shared" si="14"/>
        <v>0.57306590257879653</v>
      </c>
    </row>
    <row r="957" spans="1:5">
      <c r="A957" s="14" t="s">
        <v>948</v>
      </c>
      <c r="B957" s="1">
        <v>5231</v>
      </c>
      <c r="C957" s="22" t="s">
        <v>948</v>
      </c>
      <c r="D957" s="24">
        <v>4818</v>
      </c>
      <c r="E957" s="8">
        <f t="shared" si="14"/>
        <v>0.92104760084113935</v>
      </c>
    </row>
    <row r="958" spans="1:5">
      <c r="A958" s="14" t="s">
        <v>949</v>
      </c>
      <c r="B958" s="1">
        <v>629</v>
      </c>
      <c r="C958" s="22" t="s">
        <v>949</v>
      </c>
      <c r="D958" s="24">
        <v>544</v>
      </c>
      <c r="E958" s="8">
        <f t="shared" si="14"/>
        <v>0.86486486486486491</v>
      </c>
    </row>
    <row r="959" spans="1:5">
      <c r="A959" s="14" t="s">
        <v>950</v>
      </c>
      <c r="B959" s="1">
        <v>133</v>
      </c>
      <c r="C959" s="22" t="s">
        <v>950</v>
      </c>
      <c r="D959" s="24">
        <v>68</v>
      </c>
      <c r="E959" s="8">
        <f t="shared" si="14"/>
        <v>0.51127819548872178</v>
      </c>
    </row>
    <row r="960" spans="1:5">
      <c r="A960" s="14" t="s">
        <v>951</v>
      </c>
      <c r="B960" s="1">
        <v>185</v>
      </c>
      <c r="C960" s="22" t="s">
        <v>951</v>
      </c>
      <c r="D960" s="24">
        <v>101</v>
      </c>
      <c r="E960" s="8">
        <f t="shared" si="14"/>
        <v>0.54594594594594592</v>
      </c>
    </row>
    <row r="961" spans="1:5">
      <c r="A961" s="14" t="s">
        <v>952</v>
      </c>
      <c r="B961" s="1">
        <v>395</v>
      </c>
      <c r="C961" s="22" t="s">
        <v>952</v>
      </c>
      <c r="D961" s="24">
        <v>335</v>
      </c>
      <c r="E961" s="8">
        <f t="shared" si="14"/>
        <v>0.84810126582278478</v>
      </c>
    </row>
    <row r="962" spans="1:5">
      <c r="A962" s="14" t="s">
        <v>953</v>
      </c>
      <c r="B962" s="1">
        <v>165</v>
      </c>
      <c r="C962" s="22" t="s">
        <v>953</v>
      </c>
      <c r="D962" s="24">
        <v>174</v>
      </c>
      <c r="E962" s="8">
        <f t="shared" si="14"/>
        <v>1.0545454545454545</v>
      </c>
    </row>
    <row r="963" spans="1:5">
      <c r="A963" s="14" t="s">
        <v>954</v>
      </c>
      <c r="B963" s="1">
        <v>10279</v>
      </c>
      <c r="C963" s="22" t="s">
        <v>954</v>
      </c>
      <c r="D963" s="24">
        <f>3765+825</f>
        <v>4590</v>
      </c>
      <c r="E963" s="8">
        <f t="shared" ref="E963:E1026" si="15">(D963/B963)</f>
        <v>0.44654149236307034</v>
      </c>
    </row>
    <row r="964" spans="1:5">
      <c r="A964" s="14" t="s">
        <v>955</v>
      </c>
      <c r="B964" s="1">
        <v>75</v>
      </c>
      <c r="C964" s="22" t="s">
        <v>955</v>
      </c>
      <c r="D964" s="24">
        <v>31</v>
      </c>
      <c r="E964" s="8">
        <f t="shared" si="15"/>
        <v>0.41333333333333333</v>
      </c>
    </row>
    <row r="965" spans="1:5">
      <c r="A965" s="14" t="s">
        <v>956</v>
      </c>
      <c r="B965" s="1">
        <v>95</v>
      </c>
      <c r="C965" s="22" t="s">
        <v>956</v>
      </c>
      <c r="D965" s="24">
        <v>80</v>
      </c>
      <c r="E965" s="8">
        <f t="shared" si="15"/>
        <v>0.84210526315789469</v>
      </c>
    </row>
    <row r="966" spans="1:5" ht="25.5">
      <c r="A966" s="14" t="s">
        <v>957</v>
      </c>
      <c r="B966" s="1">
        <v>67</v>
      </c>
      <c r="C966" s="22" t="s">
        <v>957</v>
      </c>
      <c r="D966" s="24">
        <v>67</v>
      </c>
      <c r="E966" s="8">
        <f t="shared" si="15"/>
        <v>1</v>
      </c>
    </row>
    <row r="967" spans="1:5">
      <c r="A967" s="14" t="s">
        <v>958</v>
      </c>
      <c r="B967" s="1">
        <v>1404</v>
      </c>
      <c r="C967" s="22" t="s">
        <v>958</v>
      </c>
      <c r="D967" s="24">
        <v>773</v>
      </c>
      <c r="E967" s="8">
        <f t="shared" si="15"/>
        <v>0.55056980056980054</v>
      </c>
    </row>
    <row r="968" spans="1:5">
      <c r="A968" s="14" t="s">
        <v>959</v>
      </c>
      <c r="B968" s="1">
        <v>1523</v>
      </c>
      <c r="C968" s="22" t="s">
        <v>959</v>
      </c>
      <c r="D968" s="24">
        <f>607+136</f>
        <v>743</v>
      </c>
      <c r="E968" s="8">
        <f t="shared" si="15"/>
        <v>0.48785292186474066</v>
      </c>
    </row>
    <row r="969" spans="1:5">
      <c r="A969" s="14" t="s">
        <v>960</v>
      </c>
      <c r="B969" s="1">
        <v>78</v>
      </c>
      <c r="C969" s="22" t="s">
        <v>960</v>
      </c>
      <c r="D969" s="24">
        <v>80</v>
      </c>
      <c r="E969" s="8">
        <f t="shared" si="15"/>
        <v>1.0256410256410255</v>
      </c>
    </row>
    <row r="970" spans="1:5">
      <c r="A970" s="14" t="s">
        <v>961</v>
      </c>
      <c r="B970" s="1">
        <v>192</v>
      </c>
      <c r="C970" s="22" t="s">
        <v>961</v>
      </c>
      <c r="D970" s="24">
        <v>95</v>
      </c>
      <c r="E970" s="8">
        <f t="shared" si="15"/>
        <v>0.49479166666666669</v>
      </c>
    </row>
    <row r="971" spans="1:5">
      <c r="A971" s="14" t="s">
        <v>962</v>
      </c>
      <c r="B971" s="1">
        <v>1102</v>
      </c>
      <c r="C971" s="22" t="s">
        <v>962</v>
      </c>
      <c r="D971" s="24">
        <v>836</v>
      </c>
      <c r="E971" s="8">
        <f t="shared" si="15"/>
        <v>0.75862068965517238</v>
      </c>
    </row>
    <row r="972" spans="1:5" ht="25.5">
      <c r="A972" s="14" t="s">
        <v>963</v>
      </c>
      <c r="B972" s="1">
        <v>686</v>
      </c>
      <c r="C972" s="22" t="s">
        <v>963</v>
      </c>
      <c r="D972" s="24">
        <v>192</v>
      </c>
      <c r="E972" s="8">
        <f t="shared" si="15"/>
        <v>0.27988338192419826</v>
      </c>
    </row>
    <row r="973" spans="1:5" ht="25.5">
      <c r="A973" s="14" t="s">
        <v>964</v>
      </c>
      <c r="B973" s="1">
        <v>814</v>
      </c>
      <c r="C973" s="22" t="s">
        <v>964</v>
      </c>
      <c r="D973" s="24">
        <f>225+316</f>
        <v>541</v>
      </c>
      <c r="E973" s="8">
        <f t="shared" si="15"/>
        <v>0.66461916461916459</v>
      </c>
    </row>
    <row r="974" spans="1:5">
      <c r="A974" s="14" t="s">
        <v>965</v>
      </c>
      <c r="B974" s="1">
        <v>306</v>
      </c>
      <c r="C974" s="22" t="s">
        <v>965</v>
      </c>
      <c r="D974" s="24">
        <f>133+46</f>
        <v>179</v>
      </c>
      <c r="E974" s="8">
        <f t="shared" si="15"/>
        <v>0.58496732026143794</v>
      </c>
    </row>
    <row r="975" spans="1:5">
      <c r="A975" s="14" t="s">
        <v>966</v>
      </c>
      <c r="B975" s="1">
        <v>328</v>
      </c>
      <c r="C975" s="22" t="s">
        <v>966</v>
      </c>
      <c r="D975" s="24">
        <v>117</v>
      </c>
      <c r="E975" s="8">
        <f t="shared" si="15"/>
        <v>0.35670731707317072</v>
      </c>
    </row>
    <row r="976" spans="1:5">
      <c r="A976" s="14" t="s">
        <v>967</v>
      </c>
      <c r="B976" s="1">
        <v>529</v>
      </c>
      <c r="C976" s="22" t="s">
        <v>967</v>
      </c>
      <c r="D976" s="24">
        <v>269</v>
      </c>
      <c r="E976" s="8">
        <f t="shared" si="15"/>
        <v>0.50850661625708882</v>
      </c>
    </row>
    <row r="977" spans="1:5">
      <c r="A977" s="14" t="s">
        <v>968</v>
      </c>
      <c r="B977" s="1">
        <v>139</v>
      </c>
      <c r="C977" s="22" t="s">
        <v>968</v>
      </c>
      <c r="D977" s="24">
        <v>88</v>
      </c>
      <c r="E977" s="8">
        <f t="shared" si="15"/>
        <v>0.63309352517985606</v>
      </c>
    </row>
    <row r="978" spans="1:5">
      <c r="A978" s="14" t="s">
        <v>969</v>
      </c>
      <c r="B978" s="1">
        <f>1+17+23+4+44</f>
        <v>89</v>
      </c>
      <c r="C978" s="22" t="s">
        <v>970</v>
      </c>
      <c r="D978" s="24">
        <f>26+11</f>
        <v>37</v>
      </c>
      <c r="E978" s="8">
        <f t="shared" si="15"/>
        <v>0.4157303370786517</v>
      </c>
    </row>
    <row r="979" spans="1:5">
      <c r="A979" s="14" t="s">
        <v>971</v>
      </c>
      <c r="B979" s="1">
        <v>90</v>
      </c>
      <c r="C979" s="22" t="s">
        <v>971</v>
      </c>
      <c r="D979" s="24">
        <v>69</v>
      </c>
      <c r="E979" s="8">
        <f t="shared" si="15"/>
        <v>0.76666666666666672</v>
      </c>
    </row>
    <row r="980" spans="1:5">
      <c r="A980" s="14" t="s">
        <v>972</v>
      </c>
      <c r="B980" s="1">
        <v>64</v>
      </c>
      <c r="C980" s="22" t="s">
        <v>972</v>
      </c>
      <c r="D980" s="24">
        <v>36</v>
      </c>
      <c r="E980" s="8">
        <f t="shared" si="15"/>
        <v>0.5625</v>
      </c>
    </row>
    <row r="981" spans="1:5">
      <c r="A981" s="14" t="s">
        <v>973</v>
      </c>
      <c r="B981" s="1">
        <v>233</v>
      </c>
      <c r="C981" s="22" t="s">
        <v>973</v>
      </c>
      <c r="D981" s="24">
        <v>101</v>
      </c>
      <c r="E981" s="8">
        <f t="shared" si="15"/>
        <v>0.4334763948497854</v>
      </c>
    </row>
    <row r="982" spans="1:5" ht="25.5">
      <c r="A982" s="14" t="s">
        <v>974</v>
      </c>
      <c r="B982" s="1">
        <v>117</v>
      </c>
      <c r="C982" s="22" t="s">
        <v>974</v>
      </c>
      <c r="D982" s="24">
        <v>94</v>
      </c>
      <c r="E982" s="8">
        <f t="shared" si="15"/>
        <v>0.80341880341880345</v>
      </c>
    </row>
    <row r="983" spans="1:5">
      <c r="A983" s="14" t="s">
        <v>975</v>
      </c>
      <c r="B983" s="1">
        <v>123</v>
      </c>
      <c r="C983" s="22" t="s">
        <v>975</v>
      </c>
      <c r="D983" s="24">
        <v>98</v>
      </c>
      <c r="E983" s="8">
        <f t="shared" si="15"/>
        <v>0.7967479674796748</v>
      </c>
    </row>
    <row r="984" spans="1:5">
      <c r="A984" s="14" t="s">
        <v>976</v>
      </c>
      <c r="B984" s="1">
        <v>153</v>
      </c>
      <c r="C984" s="22" t="s">
        <v>976</v>
      </c>
      <c r="D984" s="24">
        <v>86</v>
      </c>
      <c r="E984" s="8">
        <f t="shared" si="15"/>
        <v>0.56209150326797386</v>
      </c>
    </row>
    <row r="985" spans="1:5">
      <c r="A985" s="14" t="s">
        <v>977</v>
      </c>
      <c r="B985" s="1">
        <v>29</v>
      </c>
      <c r="C985" s="22" t="s">
        <v>977</v>
      </c>
      <c r="D985" s="24">
        <v>26</v>
      </c>
      <c r="E985" s="8">
        <f t="shared" si="15"/>
        <v>0.89655172413793105</v>
      </c>
    </row>
    <row r="986" spans="1:5">
      <c r="A986" s="14" t="s">
        <v>978</v>
      </c>
      <c r="B986" s="1">
        <v>6413</v>
      </c>
      <c r="C986" s="22" t="s">
        <v>978</v>
      </c>
      <c r="D986" s="24">
        <v>4163</v>
      </c>
      <c r="E986" s="8">
        <f t="shared" si="15"/>
        <v>0.64915016372992362</v>
      </c>
    </row>
    <row r="987" spans="1:5">
      <c r="A987" s="14" t="s">
        <v>979</v>
      </c>
      <c r="B987" s="1">
        <v>53</v>
      </c>
      <c r="C987" s="22" t="s">
        <v>979</v>
      </c>
      <c r="D987" s="24">
        <v>99</v>
      </c>
      <c r="E987" s="8">
        <f t="shared" si="15"/>
        <v>1.8679245283018868</v>
      </c>
    </row>
    <row r="988" spans="1:5">
      <c r="A988" s="14" t="s">
        <v>980</v>
      </c>
      <c r="B988" s="1">
        <v>43243</v>
      </c>
      <c r="C988" s="22" t="s">
        <v>980</v>
      </c>
      <c r="D988" s="24">
        <v>31823</v>
      </c>
      <c r="E988" s="8">
        <f t="shared" si="15"/>
        <v>0.73591101449945651</v>
      </c>
    </row>
    <row r="989" spans="1:5" ht="25.5">
      <c r="A989" s="14" t="s">
        <v>981</v>
      </c>
      <c r="B989" s="1">
        <v>495</v>
      </c>
      <c r="C989" s="22" t="s">
        <v>981</v>
      </c>
      <c r="D989" s="24">
        <v>269</v>
      </c>
      <c r="E989" s="8">
        <f t="shared" si="15"/>
        <v>0.54343434343434338</v>
      </c>
    </row>
    <row r="990" spans="1:5" ht="25.5">
      <c r="A990" s="14" t="s">
        <v>982</v>
      </c>
      <c r="B990" s="1">
        <v>204</v>
      </c>
      <c r="C990" s="22" t="s">
        <v>982</v>
      </c>
      <c r="D990" s="24">
        <v>152</v>
      </c>
      <c r="E990" s="8">
        <f t="shared" si="15"/>
        <v>0.74509803921568629</v>
      </c>
    </row>
    <row r="991" spans="1:5" ht="25.5">
      <c r="A991" s="14" t="s">
        <v>983</v>
      </c>
      <c r="B991" s="1">
        <v>27</v>
      </c>
      <c r="C991" s="22" t="s">
        <v>983</v>
      </c>
      <c r="D991" s="24">
        <v>8</v>
      </c>
      <c r="E991" s="8">
        <f t="shared" si="15"/>
        <v>0.29629629629629628</v>
      </c>
    </row>
    <row r="992" spans="1:5">
      <c r="A992" s="14" t="s">
        <v>984</v>
      </c>
      <c r="B992" s="1">
        <v>662</v>
      </c>
      <c r="C992" s="22" t="s">
        <v>984</v>
      </c>
      <c r="D992" s="24">
        <v>485</v>
      </c>
      <c r="E992" s="8">
        <f t="shared" si="15"/>
        <v>0.73262839879154074</v>
      </c>
    </row>
    <row r="993" spans="1:5">
      <c r="A993" s="14" t="s">
        <v>985</v>
      </c>
      <c r="B993" s="1">
        <v>8582</v>
      </c>
      <c r="C993" s="22" t="s">
        <v>985</v>
      </c>
      <c r="D993" s="24">
        <v>5895</v>
      </c>
      <c r="E993" s="8">
        <f t="shared" si="15"/>
        <v>0.68690281985551149</v>
      </c>
    </row>
    <row r="994" spans="1:5">
      <c r="A994" s="14" t="s">
        <v>986</v>
      </c>
      <c r="B994" s="1">
        <v>933</v>
      </c>
      <c r="C994" s="22" t="s">
        <v>986</v>
      </c>
      <c r="D994" s="24">
        <v>497</v>
      </c>
      <c r="E994" s="8">
        <f t="shared" si="15"/>
        <v>0.53269024651661312</v>
      </c>
    </row>
    <row r="995" spans="1:5">
      <c r="A995" s="14" t="s">
        <v>987</v>
      </c>
      <c r="B995" s="1">
        <v>3557</v>
      </c>
      <c r="C995" s="22" t="s">
        <v>987</v>
      </c>
      <c r="D995" s="24">
        <v>2355</v>
      </c>
      <c r="E995" s="8">
        <f t="shared" si="15"/>
        <v>0.66207478211976389</v>
      </c>
    </row>
    <row r="996" spans="1:5">
      <c r="A996" s="14" t="s">
        <v>988</v>
      </c>
      <c r="B996" s="1">
        <v>6454</v>
      </c>
      <c r="C996" s="22" t="s">
        <v>988</v>
      </c>
      <c r="D996" s="24">
        <v>2754</v>
      </c>
      <c r="E996" s="8">
        <f t="shared" si="15"/>
        <v>0.42671211651688873</v>
      </c>
    </row>
    <row r="997" spans="1:5">
      <c r="A997" s="14" t="s">
        <v>989</v>
      </c>
      <c r="B997" s="1">
        <v>225</v>
      </c>
      <c r="C997" s="22" t="s">
        <v>989</v>
      </c>
      <c r="D997" s="24">
        <v>226</v>
      </c>
      <c r="E997" s="8">
        <f t="shared" si="15"/>
        <v>1.0044444444444445</v>
      </c>
    </row>
    <row r="998" spans="1:5">
      <c r="A998" s="14" t="s">
        <v>990</v>
      </c>
      <c r="B998" s="1">
        <v>4270</v>
      </c>
      <c r="C998" s="22" t="s">
        <v>990</v>
      </c>
      <c r="D998" s="24">
        <f>1815+201</f>
        <v>2016</v>
      </c>
      <c r="E998" s="8">
        <f t="shared" si="15"/>
        <v>0.47213114754098362</v>
      </c>
    </row>
    <row r="999" spans="1:5">
      <c r="A999" s="14" t="s">
        <v>991</v>
      </c>
      <c r="B999" s="1">
        <v>195</v>
      </c>
      <c r="C999" s="22" t="s">
        <v>991</v>
      </c>
      <c r="D999" s="24">
        <v>191</v>
      </c>
      <c r="E999" s="8">
        <f t="shared" si="15"/>
        <v>0.97948717948717945</v>
      </c>
    </row>
    <row r="1000" spans="1:5">
      <c r="A1000" s="14" t="s">
        <v>992</v>
      </c>
      <c r="B1000" s="1">
        <v>318</v>
      </c>
      <c r="C1000" s="22" t="s">
        <v>992</v>
      </c>
      <c r="D1000" s="24">
        <v>257</v>
      </c>
      <c r="E1000" s="8">
        <f t="shared" si="15"/>
        <v>0.80817610062893086</v>
      </c>
    </row>
    <row r="1001" spans="1:5">
      <c r="A1001" s="14" t="s">
        <v>993</v>
      </c>
      <c r="B1001" s="1">
        <v>100</v>
      </c>
      <c r="C1001" s="22" t="s">
        <v>993</v>
      </c>
      <c r="D1001" s="24">
        <v>73</v>
      </c>
      <c r="E1001" s="8">
        <f t="shared" si="15"/>
        <v>0.73</v>
      </c>
    </row>
    <row r="1002" spans="1:5">
      <c r="A1002" s="14" t="s">
        <v>994</v>
      </c>
      <c r="B1002" s="1">
        <v>255</v>
      </c>
      <c r="C1002" s="22" t="s">
        <v>994</v>
      </c>
      <c r="D1002" s="24">
        <v>151</v>
      </c>
      <c r="E1002" s="8">
        <f t="shared" si="15"/>
        <v>0.59215686274509804</v>
      </c>
    </row>
    <row r="1003" spans="1:5">
      <c r="A1003" s="14" t="s">
        <v>995</v>
      </c>
      <c r="B1003" s="1">
        <v>938</v>
      </c>
      <c r="C1003" s="22" t="s">
        <v>995</v>
      </c>
      <c r="D1003" s="24">
        <v>434</v>
      </c>
      <c r="E1003" s="8">
        <f t="shared" si="15"/>
        <v>0.46268656716417911</v>
      </c>
    </row>
    <row r="1004" spans="1:5">
      <c r="A1004" s="14" t="s">
        <v>996</v>
      </c>
      <c r="B1004" s="1">
        <v>144</v>
      </c>
      <c r="C1004" s="22" t="s">
        <v>996</v>
      </c>
      <c r="D1004" s="24">
        <v>85</v>
      </c>
      <c r="E1004" s="8">
        <f t="shared" si="15"/>
        <v>0.59027777777777779</v>
      </c>
    </row>
    <row r="1005" spans="1:5">
      <c r="A1005" s="14" t="s">
        <v>997</v>
      </c>
      <c r="B1005" s="1">
        <v>1061</v>
      </c>
      <c r="C1005" s="22" t="s">
        <v>997</v>
      </c>
      <c r="D1005" s="24">
        <f>291+55</f>
        <v>346</v>
      </c>
      <c r="E1005" s="8">
        <f t="shared" si="15"/>
        <v>0.32610744580584355</v>
      </c>
    </row>
    <row r="1006" spans="1:5">
      <c r="A1006" s="14" t="s">
        <v>998</v>
      </c>
      <c r="B1006" s="1">
        <v>116</v>
      </c>
      <c r="C1006" s="22" t="s">
        <v>998</v>
      </c>
      <c r="D1006" s="24">
        <v>64</v>
      </c>
      <c r="E1006" s="8">
        <f t="shared" si="15"/>
        <v>0.55172413793103448</v>
      </c>
    </row>
    <row r="1007" spans="1:5">
      <c r="A1007" s="14" t="s">
        <v>999</v>
      </c>
      <c r="B1007" s="1">
        <v>548</v>
      </c>
      <c r="C1007" s="22" t="s">
        <v>999</v>
      </c>
      <c r="D1007" s="24">
        <v>442</v>
      </c>
      <c r="E1007" s="8">
        <f t="shared" si="15"/>
        <v>0.80656934306569339</v>
      </c>
    </row>
    <row r="1008" spans="1:5">
      <c r="A1008" s="14" t="s">
        <v>1000</v>
      </c>
      <c r="B1008" s="1">
        <v>884</v>
      </c>
      <c r="C1008" s="22" t="s">
        <v>1000</v>
      </c>
      <c r="D1008" s="24">
        <v>907</v>
      </c>
      <c r="E1008" s="8">
        <f t="shared" si="15"/>
        <v>1.0260180995475112</v>
      </c>
    </row>
    <row r="1009" spans="1:5">
      <c r="A1009" s="14" t="s">
        <v>1001</v>
      </c>
      <c r="B1009" s="1">
        <v>153</v>
      </c>
      <c r="C1009" s="22" t="s">
        <v>1001</v>
      </c>
      <c r="D1009" s="24">
        <v>106</v>
      </c>
      <c r="E1009" s="8">
        <f t="shared" si="15"/>
        <v>0.69281045751633985</v>
      </c>
    </row>
    <row r="1010" spans="1:5">
      <c r="A1010" s="14" t="s">
        <v>1002</v>
      </c>
      <c r="B1010" s="1">
        <v>120</v>
      </c>
      <c r="C1010" s="22" t="s">
        <v>1002</v>
      </c>
      <c r="D1010" s="24">
        <v>78</v>
      </c>
      <c r="E1010" s="8">
        <f t="shared" si="15"/>
        <v>0.65</v>
      </c>
    </row>
    <row r="1011" spans="1:5">
      <c r="A1011" s="14" t="s">
        <v>1003</v>
      </c>
      <c r="B1011" s="1">
        <v>2439</v>
      </c>
      <c r="C1011" s="22" t="s">
        <v>1003</v>
      </c>
      <c r="D1011" s="24">
        <f>597+380</f>
        <v>977</v>
      </c>
      <c r="E1011" s="8">
        <f t="shared" si="15"/>
        <v>0.40057400574005742</v>
      </c>
    </row>
    <row r="1012" spans="1:5">
      <c r="A1012" s="14" t="s">
        <v>1004</v>
      </c>
      <c r="B1012" s="1">
        <v>227</v>
      </c>
      <c r="C1012" s="22" t="s">
        <v>1004</v>
      </c>
      <c r="D1012" s="24">
        <v>135</v>
      </c>
      <c r="E1012" s="8">
        <f t="shared" si="15"/>
        <v>0.59471365638766516</v>
      </c>
    </row>
    <row r="1013" spans="1:5">
      <c r="A1013" s="14" t="s">
        <v>1005</v>
      </c>
      <c r="B1013" s="1">
        <v>1189</v>
      </c>
      <c r="C1013" s="22" t="s">
        <v>1005</v>
      </c>
      <c r="D1013" s="24">
        <f>653+882</f>
        <v>1535</v>
      </c>
      <c r="E1013" s="8">
        <f t="shared" si="15"/>
        <v>1.2910008410428933</v>
      </c>
    </row>
    <row r="1014" spans="1:5" ht="25.5">
      <c r="A1014" s="14" t="s">
        <v>1006</v>
      </c>
      <c r="B1014" s="1">
        <v>219</v>
      </c>
      <c r="C1014" s="22" t="s">
        <v>1006</v>
      </c>
      <c r="D1014" s="24">
        <f>38+54</f>
        <v>92</v>
      </c>
      <c r="E1014" s="8">
        <f t="shared" si="15"/>
        <v>0.42009132420091322</v>
      </c>
    </row>
    <row r="1015" spans="1:5" ht="25.5">
      <c r="A1015" s="14" t="s">
        <v>1007</v>
      </c>
      <c r="B1015" s="1">
        <v>137</v>
      </c>
      <c r="C1015" s="22" t="s">
        <v>1007</v>
      </c>
      <c r="D1015" s="24">
        <v>89</v>
      </c>
      <c r="E1015" s="8">
        <f t="shared" si="15"/>
        <v>0.64963503649635035</v>
      </c>
    </row>
    <row r="1016" spans="1:5" ht="25.5">
      <c r="A1016" s="14" t="s">
        <v>1008</v>
      </c>
      <c r="B1016" s="1">
        <v>147</v>
      </c>
      <c r="C1016" s="22" t="s">
        <v>1008</v>
      </c>
      <c r="D1016" s="24">
        <v>36</v>
      </c>
      <c r="E1016" s="8">
        <f t="shared" si="15"/>
        <v>0.24489795918367346</v>
      </c>
    </row>
    <row r="1017" spans="1:5">
      <c r="A1017" s="14" t="s">
        <v>1009</v>
      </c>
      <c r="B1017" s="1">
        <v>324</v>
      </c>
      <c r="C1017" s="22" t="s">
        <v>1009</v>
      </c>
      <c r="D1017" s="24">
        <v>235</v>
      </c>
      <c r="E1017" s="8">
        <f t="shared" si="15"/>
        <v>0.72530864197530864</v>
      </c>
    </row>
    <row r="1018" spans="1:5">
      <c r="A1018" s="14" t="s">
        <v>1010</v>
      </c>
      <c r="B1018" s="1">
        <v>322</v>
      </c>
      <c r="C1018" s="22" t="s">
        <v>1010</v>
      </c>
      <c r="D1018" s="24">
        <v>145</v>
      </c>
      <c r="E1018" s="8">
        <f t="shared" si="15"/>
        <v>0.4503105590062112</v>
      </c>
    </row>
    <row r="1019" spans="1:5">
      <c r="A1019" s="14" t="s">
        <v>1011</v>
      </c>
      <c r="B1019" s="1">
        <v>321</v>
      </c>
      <c r="C1019" s="22" t="s">
        <v>1011</v>
      </c>
      <c r="D1019" s="24">
        <v>213</v>
      </c>
      <c r="E1019" s="8">
        <f t="shared" si="15"/>
        <v>0.66355140186915884</v>
      </c>
    </row>
    <row r="1020" spans="1:5">
      <c r="A1020" s="14" t="s">
        <v>1012</v>
      </c>
      <c r="B1020" s="1">
        <v>1203</v>
      </c>
      <c r="C1020" s="22" t="s">
        <v>1012</v>
      </c>
      <c r="D1020" s="24">
        <v>562</v>
      </c>
      <c r="E1020" s="8">
        <f t="shared" si="15"/>
        <v>0.46716541978387366</v>
      </c>
    </row>
    <row r="1021" spans="1:5">
      <c r="A1021" s="14" t="s">
        <v>1013</v>
      </c>
      <c r="B1021" s="1">
        <v>4032</v>
      </c>
      <c r="C1021" s="22" t="s">
        <v>1013</v>
      </c>
      <c r="D1021" s="24">
        <v>2458</v>
      </c>
      <c r="E1021" s="8">
        <f t="shared" si="15"/>
        <v>0.60962301587301593</v>
      </c>
    </row>
    <row r="1022" spans="1:5">
      <c r="A1022" s="14" t="s">
        <v>1014</v>
      </c>
      <c r="B1022" s="1">
        <v>1129</v>
      </c>
      <c r="C1022" s="22" t="s">
        <v>1014</v>
      </c>
      <c r="D1022" s="24">
        <v>586</v>
      </c>
      <c r="E1022" s="8">
        <f t="shared" si="15"/>
        <v>0.51904340124003545</v>
      </c>
    </row>
    <row r="1023" spans="1:5">
      <c r="A1023" s="14" t="s">
        <v>1015</v>
      </c>
      <c r="B1023" s="1">
        <v>507</v>
      </c>
      <c r="C1023" s="22" t="s">
        <v>1015</v>
      </c>
      <c r="D1023" s="24">
        <v>154</v>
      </c>
      <c r="E1023" s="8">
        <f t="shared" si="15"/>
        <v>0.30374753451676528</v>
      </c>
    </row>
    <row r="1024" spans="1:5">
      <c r="A1024" s="14" t="s">
        <v>1016</v>
      </c>
      <c r="B1024" s="1">
        <v>241</v>
      </c>
      <c r="C1024" s="22" t="s">
        <v>1016</v>
      </c>
      <c r="D1024" s="24">
        <v>100</v>
      </c>
      <c r="E1024" s="8">
        <f t="shared" si="15"/>
        <v>0.41493775933609961</v>
      </c>
    </row>
    <row r="1025" spans="1:5">
      <c r="A1025" s="14" t="s">
        <v>1017</v>
      </c>
      <c r="B1025" s="1">
        <v>488</v>
      </c>
      <c r="C1025" s="22" t="s">
        <v>1017</v>
      </c>
      <c r="D1025" s="24">
        <v>281</v>
      </c>
      <c r="E1025" s="8">
        <f t="shared" si="15"/>
        <v>0.57581967213114749</v>
      </c>
    </row>
    <row r="1026" spans="1:5">
      <c r="A1026" s="14" t="s">
        <v>1018</v>
      </c>
      <c r="B1026" s="1">
        <v>188</v>
      </c>
      <c r="C1026" s="22" t="s">
        <v>1018</v>
      </c>
      <c r="D1026" s="24">
        <v>103</v>
      </c>
      <c r="E1026" s="8">
        <f t="shared" si="15"/>
        <v>0.5478723404255319</v>
      </c>
    </row>
    <row r="1027" spans="1:5">
      <c r="A1027" s="14" t="s">
        <v>1019</v>
      </c>
      <c r="B1027" s="1">
        <v>4626</v>
      </c>
      <c r="C1027" s="22" t="s">
        <v>1019</v>
      </c>
      <c r="D1027" s="24">
        <f>1863+78</f>
        <v>1941</v>
      </c>
      <c r="E1027" s="8">
        <f t="shared" ref="E1027:E1090" si="16">(D1027/B1027)</f>
        <v>0.41958495460440987</v>
      </c>
    </row>
    <row r="1028" spans="1:5">
      <c r="A1028" s="14" t="s">
        <v>1020</v>
      </c>
      <c r="B1028" s="1">
        <v>555</v>
      </c>
      <c r="C1028" s="22" t="s">
        <v>1020</v>
      </c>
      <c r="D1028" s="24">
        <v>246</v>
      </c>
      <c r="E1028" s="8">
        <f t="shared" si="16"/>
        <v>0.44324324324324327</v>
      </c>
    </row>
    <row r="1029" spans="1:5">
      <c r="A1029" s="14" t="s">
        <v>1021</v>
      </c>
      <c r="B1029" s="1">
        <v>353</v>
      </c>
      <c r="C1029" s="22" t="s">
        <v>1021</v>
      </c>
      <c r="D1029" s="24">
        <v>156</v>
      </c>
      <c r="E1029" s="8">
        <f t="shared" si="16"/>
        <v>0.44192634560906513</v>
      </c>
    </row>
    <row r="1030" spans="1:5">
      <c r="A1030" s="14" t="s">
        <v>1022</v>
      </c>
      <c r="B1030" s="1">
        <v>3931</v>
      </c>
      <c r="C1030" s="22" t="s">
        <v>1022</v>
      </c>
      <c r="D1030" s="24">
        <v>2921</v>
      </c>
      <c r="E1030" s="8">
        <f t="shared" si="16"/>
        <v>0.74306792164843549</v>
      </c>
    </row>
    <row r="1031" spans="1:5">
      <c r="A1031" s="14" t="s">
        <v>1023</v>
      </c>
      <c r="B1031" s="1">
        <v>1222</v>
      </c>
      <c r="C1031" s="22" t="s">
        <v>1023</v>
      </c>
      <c r="D1031" s="24">
        <v>620</v>
      </c>
      <c r="E1031" s="8">
        <f t="shared" si="16"/>
        <v>0.50736497545008186</v>
      </c>
    </row>
    <row r="1032" spans="1:5">
      <c r="A1032" s="14" t="s">
        <v>1024</v>
      </c>
      <c r="B1032" s="1">
        <v>3688</v>
      </c>
      <c r="C1032" s="22" t="s">
        <v>1024</v>
      </c>
      <c r="D1032" s="24">
        <v>2254</v>
      </c>
      <c r="E1032" s="8">
        <f t="shared" si="16"/>
        <v>0.61117136659436011</v>
      </c>
    </row>
    <row r="1033" spans="1:5">
      <c r="A1033" s="14" t="s">
        <v>1025</v>
      </c>
      <c r="B1033" s="1">
        <v>178</v>
      </c>
      <c r="C1033" s="22" t="s">
        <v>1025</v>
      </c>
      <c r="D1033" s="24">
        <v>98</v>
      </c>
      <c r="E1033" s="8">
        <f t="shared" si="16"/>
        <v>0.550561797752809</v>
      </c>
    </row>
    <row r="1034" spans="1:5">
      <c r="A1034" s="14" t="s">
        <v>1026</v>
      </c>
      <c r="B1034" s="1">
        <v>82</v>
      </c>
      <c r="C1034" s="22" t="s">
        <v>1026</v>
      </c>
      <c r="D1034" s="24">
        <v>82</v>
      </c>
      <c r="E1034" s="8">
        <f t="shared" si="16"/>
        <v>1</v>
      </c>
    </row>
    <row r="1035" spans="1:5">
      <c r="A1035" s="14" t="s">
        <v>1027</v>
      </c>
      <c r="B1035" s="1">
        <v>60</v>
      </c>
      <c r="C1035" s="22" t="s">
        <v>1027</v>
      </c>
      <c r="D1035" s="24">
        <v>29</v>
      </c>
      <c r="E1035" s="8">
        <f t="shared" si="16"/>
        <v>0.48333333333333334</v>
      </c>
    </row>
    <row r="1036" spans="1:5">
      <c r="A1036" s="14" t="s">
        <v>1028</v>
      </c>
      <c r="B1036" s="1">
        <v>60</v>
      </c>
      <c r="C1036" s="22" t="s">
        <v>1028</v>
      </c>
      <c r="D1036" s="24">
        <v>55</v>
      </c>
      <c r="E1036" s="8">
        <f t="shared" si="16"/>
        <v>0.91666666666666663</v>
      </c>
    </row>
    <row r="1037" spans="1:5">
      <c r="A1037" s="14" t="s">
        <v>1029</v>
      </c>
      <c r="B1037" s="1">
        <v>1203</v>
      </c>
      <c r="C1037" s="22" t="s">
        <v>1029</v>
      </c>
      <c r="D1037" s="24">
        <v>539</v>
      </c>
      <c r="E1037" s="8">
        <f t="shared" si="16"/>
        <v>0.44804655029093932</v>
      </c>
    </row>
    <row r="1038" spans="1:5">
      <c r="A1038" s="14" t="s">
        <v>1030</v>
      </c>
      <c r="B1038" s="1">
        <v>87</v>
      </c>
      <c r="C1038" s="22" t="s">
        <v>1030</v>
      </c>
      <c r="D1038" s="24">
        <v>70</v>
      </c>
      <c r="E1038" s="8">
        <f t="shared" si="16"/>
        <v>0.8045977011494253</v>
      </c>
    </row>
    <row r="1039" spans="1:5">
      <c r="A1039" s="14" t="s">
        <v>1031</v>
      </c>
      <c r="B1039" s="1">
        <v>232</v>
      </c>
      <c r="C1039" s="22" t="s">
        <v>1031</v>
      </c>
      <c r="D1039" s="24">
        <v>119</v>
      </c>
      <c r="E1039" s="8">
        <f t="shared" si="16"/>
        <v>0.51293103448275867</v>
      </c>
    </row>
    <row r="1040" spans="1:5">
      <c r="A1040" s="14" t="s">
        <v>1032</v>
      </c>
      <c r="B1040" s="1">
        <v>1373</v>
      </c>
      <c r="C1040" s="22" t="s">
        <v>1032</v>
      </c>
      <c r="D1040" s="24">
        <v>679</v>
      </c>
      <c r="E1040" s="8">
        <f t="shared" si="16"/>
        <v>0.49453750910415151</v>
      </c>
    </row>
    <row r="1041" spans="1:5">
      <c r="A1041" s="14" t="s">
        <v>1033</v>
      </c>
      <c r="B1041" s="1">
        <v>29</v>
      </c>
      <c r="C1041" s="22" t="s">
        <v>1033</v>
      </c>
      <c r="D1041" s="24">
        <v>19</v>
      </c>
      <c r="E1041" s="8">
        <f t="shared" si="16"/>
        <v>0.65517241379310343</v>
      </c>
    </row>
    <row r="1042" spans="1:5">
      <c r="A1042" s="14" t="s">
        <v>1034</v>
      </c>
      <c r="B1042" s="1">
        <v>436</v>
      </c>
      <c r="C1042" s="22" t="s">
        <v>1034</v>
      </c>
      <c r="D1042" s="24">
        <v>337</v>
      </c>
      <c r="E1042" s="8">
        <f t="shared" si="16"/>
        <v>0.77293577981651373</v>
      </c>
    </row>
    <row r="1043" spans="1:5">
      <c r="A1043" s="14" t="s">
        <v>1035</v>
      </c>
      <c r="B1043" s="1">
        <v>761</v>
      </c>
      <c r="C1043" s="22" t="s">
        <v>1035</v>
      </c>
      <c r="D1043" s="24">
        <v>337</v>
      </c>
      <c r="E1043" s="8">
        <f t="shared" si="16"/>
        <v>0.44283837056504599</v>
      </c>
    </row>
    <row r="1044" spans="1:5">
      <c r="A1044" s="14" t="s">
        <v>1036</v>
      </c>
      <c r="B1044" s="1">
        <v>98</v>
      </c>
      <c r="C1044" s="22" t="s">
        <v>1036</v>
      </c>
      <c r="D1044" s="24">
        <v>78</v>
      </c>
      <c r="E1044" s="8">
        <f t="shared" si="16"/>
        <v>0.79591836734693877</v>
      </c>
    </row>
    <row r="1045" spans="1:5">
      <c r="A1045" s="14" t="s">
        <v>1037</v>
      </c>
      <c r="B1045" s="1">
        <v>156</v>
      </c>
      <c r="C1045" s="22" t="s">
        <v>1037</v>
      </c>
      <c r="D1045" s="24">
        <v>101</v>
      </c>
      <c r="E1045" s="8">
        <f t="shared" si="16"/>
        <v>0.64743589743589747</v>
      </c>
    </row>
    <row r="1046" spans="1:5">
      <c r="A1046" s="14" t="s">
        <v>1038</v>
      </c>
      <c r="B1046" s="1">
        <v>831</v>
      </c>
      <c r="C1046" s="22" t="s">
        <v>1038</v>
      </c>
      <c r="D1046" s="24">
        <v>417</v>
      </c>
      <c r="E1046" s="8">
        <f t="shared" si="16"/>
        <v>0.50180505415162457</v>
      </c>
    </row>
    <row r="1047" spans="1:5">
      <c r="A1047" s="14" t="s">
        <v>1039</v>
      </c>
      <c r="B1047" s="1">
        <v>179</v>
      </c>
      <c r="C1047" s="22" t="s">
        <v>1039</v>
      </c>
      <c r="D1047" s="24">
        <v>131</v>
      </c>
      <c r="E1047" s="8">
        <f t="shared" si="16"/>
        <v>0.73184357541899436</v>
      </c>
    </row>
    <row r="1048" spans="1:5">
      <c r="A1048" s="14" t="s">
        <v>1040</v>
      </c>
      <c r="B1048" s="1">
        <v>278</v>
      </c>
      <c r="C1048" s="22" t="s">
        <v>1040</v>
      </c>
      <c r="D1048" s="24">
        <v>161</v>
      </c>
      <c r="E1048" s="8">
        <f t="shared" si="16"/>
        <v>0.57913669064748197</v>
      </c>
    </row>
    <row r="1049" spans="1:5">
      <c r="A1049" s="14" t="s">
        <v>1041</v>
      </c>
      <c r="B1049" s="1">
        <v>1186</v>
      </c>
      <c r="C1049" s="22" t="s">
        <v>1041</v>
      </c>
      <c r="D1049" s="24">
        <v>1002</v>
      </c>
      <c r="E1049" s="8">
        <f t="shared" si="16"/>
        <v>0.84485666104553114</v>
      </c>
    </row>
    <row r="1050" spans="1:5">
      <c r="A1050" s="14" t="s">
        <v>1042</v>
      </c>
      <c r="B1050" s="1">
        <v>17919</v>
      </c>
      <c r="C1050" s="22" t="s">
        <v>1042</v>
      </c>
      <c r="D1050" s="24">
        <f>9003+463</f>
        <v>9466</v>
      </c>
      <c r="E1050" s="8">
        <f t="shared" si="16"/>
        <v>0.528266086277136</v>
      </c>
    </row>
    <row r="1051" spans="1:5">
      <c r="A1051" s="14" t="s">
        <v>1043</v>
      </c>
      <c r="B1051" s="1">
        <v>2610</v>
      </c>
      <c r="C1051" s="22" t="s">
        <v>1043</v>
      </c>
      <c r="D1051" s="24">
        <v>1698</v>
      </c>
      <c r="E1051" s="8">
        <f t="shared" si="16"/>
        <v>0.65057471264367817</v>
      </c>
    </row>
    <row r="1052" spans="1:5">
      <c r="A1052" s="14" t="s">
        <v>1044</v>
      </c>
      <c r="B1052" s="1">
        <v>264</v>
      </c>
      <c r="C1052" s="22" t="s">
        <v>1044</v>
      </c>
      <c r="D1052" s="24">
        <v>293</v>
      </c>
      <c r="E1052" s="8">
        <f t="shared" si="16"/>
        <v>1.1098484848484849</v>
      </c>
    </row>
    <row r="1053" spans="1:5">
      <c r="A1053" s="14" t="s">
        <v>1045</v>
      </c>
      <c r="B1053" s="1">
        <v>350</v>
      </c>
      <c r="C1053" s="22" t="s">
        <v>1045</v>
      </c>
      <c r="D1053" s="24">
        <v>319</v>
      </c>
      <c r="E1053" s="8">
        <f t="shared" si="16"/>
        <v>0.91142857142857148</v>
      </c>
    </row>
    <row r="1054" spans="1:5">
      <c r="A1054" s="14" t="s">
        <v>1046</v>
      </c>
      <c r="B1054" s="1">
        <v>7726</v>
      </c>
      <c r="C1054" s="22" t="s">
        <v>1046</v>
      </c>
      <c r="D1054" s="24">
        <v>5965</v>
      </c>
      <c r="E1054" s="8">
        <f t="shared" si="16"/>
        <v>0.77206834066787466</v>
      </c>
    </row>
    <row r="1055" spans="1:5">
      <c r="A1055" s="14" t="s">
        <v>1047</v>
      </c>
      <c r="B1055" s="1">
        <v>471</v>
      </c>
      <c r="C1055" s="22" t="s">
        <v>1047</v>
      </c>
      <c r="D1055" s="24">
        <v>158</v>
      </c>
      <c r="E1055" s="8">
        <f t="shared" si="16"/>
        <v>0.3354564755838641</v>
      </c>
    </row>
    <row r="1056" spans="1:5">
      <c r="A1056" s="14" t="s">
        <v>1048</v>
      </c>
      <c r="B1056" s="1">
        <v>1265</v>
      </c>
      <c r="C1056" s="22" t="s">
        <v>1048</v>
      </c>
      <c r="D1056" s="24">
        <f>685+74</f>
        <v>759</v>
      </c>
      <c r="E1056" s="8">
        <f t="shared" si="16"/>
        <v>0.6</v>
      </c>
    </row>
    <row r="1057" spans="1:5">
      <c r="A1057" s="14" t="s">
        <v>1049</v>
      </c>
      <c r="B1057" s="1">
        <v>119</v>
      </c>
      <c r="C1057" s="22" t="s">
        <v>1049</v>
      </c>
      <c r="D1057" s="24">
        <v>85</v>
      </c>
      <c r="E1057" s="8">
        <f t="shared" si="16"/>
        <v>0.7142857142857143</v>
      </c>
    </row>
    <row r="1058" spans="1:5">
      <c r="A1058" s="14" t="s">
        <v>1050</v>
      </c>
      <c r="B1058" s="1">
        <v>3500</v>
      </c>
      <c r="C1058" s="22" t="s">
        <v>1050</v>
      </c>
      <c r="D1058" s="24">
        <v>2813</v>
      </c>
      <c r="E1058" s="8">
        <f t="shared" si="16"/>
        <v>0.80371428571428571</v>
      </c>
    </row>
    <row r="1059" spans="1:5">
      <c r="A1059" s="14" t="s">
        <v>1051</v>
      </c>
      <c r="B1059" s="1">
        <v>572</v>
      </c>
      <c r="C1059" s="22" t="s">
        <v>1051</v>
      </c>
      <c r="D1059" s="24">
        <v>227</v>
      </c>
      <c r="E1059" s="8">
        <f t="shared" si="16"/>
        <v>0.39685314685314688</v>
      </c>
    </row>
    <row r="1060" spans="1:5">
      <c r="A1060" s="14" t="s">
        <v>1052</v>
      </c>
      <c r="B1060" s="1">
        <v>8860</v>
      </c>
      <c r="C1060" s="22" t="s">
        <v>1052</v>
      </c>
      <c r="D1060" s="24">
        <v>5196</v>
      </c>
      <c r="E1060" s="8">
        <f t="shared" si="16"/>
        <v>0.58645598194130921</v>
      </c>
    </row>
    <row r="1061" spans="1:5">
      <c r="A1061" s="14" t="s">
        <v>1053</v>
      </c>
      <c r="B1061" s="1">
        <v>234</v>
      </c>
      <c r="C1061" s="22" t="s">
        <v>1053</v>
      </c>
      <c r="D1061" s="24">
        <v>226</v>
      </c>
      <c r="E1061" s="8">
        <f t="shared" si="16"/>
        <v>0.96581196581196582</v>
      </c>
    </row>
    <row r="1062" spans="1:5" ht="25.5">
      <c r="A1062" s="14" t="s">
        <v>1054</v>
      </c>
      <c r="B1062" s="1">
        <v>103</v>
      </c>
      <c r="C1062" s="22" t="s">
        <v>1054</v>
      </c>
      <c r="D1062" s="24">
        <v>42</v>
      </c>
      <c r="E1062" s="8">
        <f t="shared" si="16"/>
        <v>0.40776699029126212</v>
      </c>
    </row>
    <row r="1063" spans="1:5">
      <c r="A1063" s="14" t="s">
        <v>1055</v>
      </c>
      <c r="B1063" s="1">
        <v>388</v>
      </c>
      <c r="C1063" s="22" t="s">
        <v>1055</v>
      </c>
      <c r="D1063" s="24">
        <v>117</v>
      </c>
      <c r="E1063" s="8">
        <f t="shared" si="16"/>
        <v>0.3015463917525773</v>
      </c>
    </row>
    <row r="1064" spans="1:5">
      <c r="A1064" s="14" t="s">
        <v>1056</v>
      </c>
      <c r="B1064" s="1">
        <v>1836</v>
      </c>
      <c r="C1064" s="22" t="s">
        <v>1056</v>
      </c>
      <c r="D1064" s="24">
        <v>1411</v>
      </c>
      <c r="E1064" s="8">
        <f t="shared" si="16"/>
        <v>0.76851851851851849</v>
      </c>
    </row>
    <row r="1065" spans="1:5">
      <c r="A1065" s="14" t="s">
        <v>1057</v>
      </c>
      <c r="B1065" s="1">
        <v>16678</v>
      </c>
      <c r="C1065" s="22" t="s">
        <v>1057</v>
      </c>
      <c r="D1065" s="24">
        <v>8770</v>
      </c>
      <c r="E1065" s="8">
        <f t="shared" si="16"/>
        <v>0.52584242714953833</v>
      </c>
    </row>
    <row r="1066" spans="1:5">
      <c r="A1066" s="14" t="s">
        <v>1058</v>
      </c>
      <c r="B1066" s="1">
        <v>40</v>
      </c>
      <c r="C1066" s="22" t="s">
        <v>1058</v>
      </c>
      <c r="D1066" s="24">
        <v>27</v>
      </c>
      <c r="E1066" s="8">
        <f t="shared" si="16"/>
        <v>0.67500000000000004</v>
      </c>
    </row>
    <row r="1067" spans="1:5">
      <c r="A1067" s="14" t="s">
        <v>1059</v>
      </c>
      <c r="B1067" s="1">
        <v>476</v>
      </c>
      <c r="C1067" s="22" t="s">
        <v>1059</v>
      </c>
      <c r="D1067" s="24">
        <f>152+79</f>
        <v>231</v>
      </c>
      <c r="E1067" s="8">
        <f t="shared" si="16"/>
        <v>0.48529411764705882</v>
      </c>
    </row>
    <row r="1068" spans="1:5">
      <c r="A1068" s="14" t="s">
        <v>1060</v>
      </c>
      <c r="B1068" s="1">
        <v>21398</v>
      </c>
      <c r="C1068" s="22" t="s">
        <v>1060</v>
      </c>
      <c r="D1068" s="24">
        <f>11566+1401</f>
        <v>12967</v>
      </c>
      <c r="E1068" s="8">
        <f t="shared" si="16"/>
        <v>0.60599121413216184</v>
      </c>
    </row>
    <row r="1069" spans="1:5">
      <c r="A1069" s="14" t="s">
        <v>1061</v>
      </c>
      <c r="B1069" s="1">
        <v>238</v>
      </c>
      <c r="C1069" s="22" t="s">
        <v>1061</v>
      </c>
      <c r="D1069" s="24">
        <v>226</v>
      </c>
      <c r="E1069" s="8">
        <f t="shared" si="16"/>
        <v>0.94957983193277307</v>
      </c>
    </row>
    <row r="1070" spans="1:5">
      <c r="A1070" s="14" t="s">
        <v>1062</v>
      </c>
      <c r="B1070" s="1">
        <v>1414</v>
      </c>
      <c r="C1070" s="22" t="s">
        <v>1062</v>
      </c>
      <c r="D1070" s="24">
        <v>559</v>
      </c>
      <c r="E1070" s="8">
        <f t="shared" si="16"/>
        <v>0.39533239038189533</v>
      </c>
    </row>
    <row r="1071" spans="1:5">
      <c r="A1071" s="14" t="s">
        <v>1063</v>
      </c>
      <c r="B1071" s="1">
        <v>134</v>
      </c>
      <c r="C1071" s="22" t="s">
        <v>1063</v>
      </c>
      <c r="D1071" s="24">
        <v>108</v>
      </c>
      <c r="E1071" s="8">
        <f t="shared" si="16"/>
        <v>0.80597014925373134</v>
      </c>
    </row>
    <row r="1072" spans="1:5">
      <c r="A1072" s="14" t="s">
        <v>1064</v>
      </c>
      <c r="B1072" s="1">
        <v>169</v>
      </c>
      <c r="C1072" s="22" t="s">
        <v>1064</v>
      </c>
      <c r="D1072" s="24">
        <v>98</v>
      </c>
      <c r="E1072" s="8">
        <f t="shared" si="16"/>
        <v>0.57988165680473369</v>
      </c>
    </row>
    <row r="1073" spans="1:5">
      <c r="A1073" s="14" t="s">
        <v>1065</v>
      </c>
      <c r="B1073" s="1">
        <v>123</v>
      </c>
      <c r="C1073" s="22" t="s">
        <v>1065</v>
      </c>
      <c r="D1073" s="24">
        <v>42</v>
      </c>
      <c r="E1073" s="8">
        <f t="shared" si="16"/>
        <v>0.34146341463414637</v>
      </c>
    </row>
    <row r="1074" spans="1:5">
      <c r="A1074" s="14" t="s">
        <v>1066</v>
      </c>
      <c r="B1074" s="1">
        <v>63</v>
      </c>
      <c r="C1074" s="22" t="s">
        <v>1066</v>
      </c>
      <c r="D1074" s="24">
        <v>18</v>
      </c>
      <c r="E1074" s="8">
        <f t="shared" si="16"/>
        <v>0.2857142857142857</v>
      </c>
    </row>
    <row r="1075" spans="1:5">
      <c r="A1075" s="14" t="s">
        <v>1067</v>
      </c>
      <c r="B1075" s="1">
        <v>106</v>
      </c>
      <c r="C1075" s="22" t="s">
        <v>1067</v>
      </c>
      <c r="D1075" s="24">
        <v>14</v>
      </c>
      <c r="E1075" s="8">
        <f t="shared" si="16"/>
        <v>0.13207547169811321</v>
      </c>
    </row>
    <row r="1076" spans="1:5">
      <c r="A1076" s="14" t="s">
        <v>1068</v>
      </c>
      <c r="B1076" s="1">
        <v>66</v>
      </c>
      <c r="C1076" s="22" t="s">
        <v>1068</v>
      </c>
      <c r="D1076" s="24">
        <v>38</v>
      </c>
      <c r="E1076" s="8">
        <f t="shared" si="16"/>
        <v>0.5757575757575758</v>
      </c>
    </row>
    <row r="1077" spans="1:5">
      <c r="A1077" s="14" t="s">
        <v>1069</v>
      </c>
      <c r="B1077" s="1">
        <v>108</v>
      </c>
      <c r="C1077" s="22" t="s">
        <v>1069</v>
      </c>
      <c r="D1077" s="24">
        <v>42</v>
      </c>
      <c r="E1077" s="8">
        <f t="shared" si="16"/>
        <v>0.3888888888888889</v>
      </c>
    </row>
    <row r="1078" spans="1:5" ht="25.5">
      <c r="A1078" s="14" t="s">
        <v>1070</v>
      </c>
      <c r="B1078" s="1">
        <v>85</v>
      </c>
      <c r="C1078" s="22" t="s">
        <v>1070</v>
      </c>
      <c r="D1078" s="24">
        <v>56</v>
      </c>
      <c r="E1078" s="8">
        <f t="shared" si="16"/>
        <v>0.6588235294117647</v>
      </c>
    </row>
    <row r="1079" spans="1:5">
      <c r="A1079" s="14" t="s">
        <v>1071</v>
      </c>
      <c r="B1079" s="1">
        <v>119</v>
      </c>
      <c r="C1079" s="22" t="s">
        <v>1071</v>
      </c>
      <c r="D1079" s="24">
        <v>55</v>
      </c>
      <c r="E1079" s="8">
        <f t="shared" si="16"/>
        <v>0.46218487394957986</v>
      </c>
    </row>
    <row r="1080" spans="1:5">
      <c r="A1080" s="14" t="s">
        <v>1072</v>
      </c>
      <c r="B1080" s="1">
        <v>74</v>
      </c>
      <c r="C1080" s="22" t="s">
        <v>1072</v>
      </c>
      <c r="D1080" s="24">
        <v>45</v>
      </c>
      <c r="E1080" s="8">
        <f t="shared" si="16"/>
        <v>0.60810810810810811</v>
      </c>
    </row>
    <row r="1081" spans="1:5" ht="25.5">
      <c r="A1081" s="14" t="s">
        <v>1073</v>
      </c>
      <c r="B1081" s="1">
        <v>11</v>
      </c>
      <c r="C1081" s="22" t="s">
        <v>1073</v>
      </c>
      <c r="D1081" s="24">
        <v>12</v>
      </c>
      <c r="E1081" s="8">
        <f t="shared" si="16"/>
        <v>1.0909090909090908</v>
      </c>
    </row>
    <row r="1082" spans="1:5" ht="25.5">
      <c r="A1082" s="14" t="s">
        <v>1074</v>
      </c>
      <c r="B1082" s="1">
        <v>13</v>
      </c>
      <c r="C1082" s="22" t="s">
        <v>1074</v>
      </c>
      <c r="D1082" s="24">
        <v>33</v>
      </c>
      <c r="E1082" s="8">
        <f t="shared" si="16"/>
        <v>2.5384615384615383</v>
      </c>
    </row>
    <row r="1083" spans="1:5">
      <c r="A1083" s="14" t="s">
        <v>1075</v>
      </c>
      <c r="B1083" s="1">
        <v>98</v>
      </c>
      <c r="C1083" s="22" t="s">
        <v>1075</v>
      </c>
      <c r="D1083" s="24">
        <v>28</v>
      </c>
      <c r="E1083" s="8">
        <f t="shared" si="16"/>
        <v>0.2857142857142857</v>
      </c>
    </row>
    <row r="1084" spans="1:5">
      <c r="A1084" s="14" t="s">
        <v>1076</v>
      </c>
      <c r="B1084" s="1">
        <v>208</v>
      </c>
      <c r="C1084" s="22" t="s">
        <v>1076</v>
      </c>
      <c r="D1084" s="24">
        <v>132</v>
      </c>
      <c r="E1084" s="8">
        <f t="shared" si="16"/>
        <v>0.63461538461538458</v>
      </c>
    </row>
    <row r="1085" spans="1:5" ht="25.5">
      <c r="A1085" s="14" t="s">
        <v>1077</v>
      </c>
      <c r="B1085" s="1">
        <v>93</v>
      </c>
      <c r="C1085" s="22" t="s">
        <v>1077</v>
      </c>
      <c r="D1085" s="24">
        <v>15</v>
      </c>
      <c r="E1085" s="8">
        <f t="shared" si="16"/>
        <v>0.16129032258064516</v>
      </c>
    </row>
    <row r="1086" spans="1:5" ht="25.5">
      <c r="A1086" s="14" t="s">
        <v>1078</v>
      </c>
      <c r="B1086" s="1">
        <v>68</v>
      </c>
      <c r="C1086" s="22" t="s">
        <v>1078</v>
      </c>
      <c r="D1086" s="24">
        <v>117</v>
      </c>
      <c r="E1086" s="8">
        <f t="shared" si="16"/>
        <v>1.7205882352941178</v>
      </c>
    </row>
    <row r="1087" spans="1:5">
      <c r="A1087" s="14" t="s">
        <v>1079</v>
      </c>
      <c r="B1087" s="1">
        <f>15+128</f>
        <v>143</v>
      </c>
      <c r="C1087" s="22" t="s">
        <v>1080</v>
      </c>
      <c r="D1087" s="24">
        <v>33</v>
      </c>
      <c r="E1087" s="8">
        <f t="shared" si="16"/>
        <v>0.23076923076923078</v>
      </c>
    </row>
    <row r="1088" spans="1:5">
      <c r="A1088" s="14" t="s">
        <v>1081</v>
      </c>
      <c r="B1088" s="1">
        <v>1731</v>
      </c>
      <c r="C1088" s="22" t="s">
        <v>1081</v>
      </c>
      <c r="D1088" s="24">
        <v>1213</v>
      </c>
      <c r="E1088" s="8">
        <f t="shared" si="16"/>
        <v>0.70075101097631431</v>
      </c>
    </row>
    <row r="1089" spans="1:5">
      <c r="A1089" s="14" t="s">
        <v>1082</v>
      </c>
      <c r="B1089" s="1">
        <v>355</v>
      </c>
      <c r="C1089" s="22" t="s">
        <v>1082</v>
      </c>
      <c r="D1089" s="24">
        <v>267</v>
      </c>
      <c r="E1089" s="8">
        <f t="shared" si="16"/>
        <v>0.75211267605633803</v>
      </c>
    </row>
    <row r="1090" spans="1:5">
      <c r="A1090" s="14" t="s">
        <v>1083</v>
      </c>
      <c r="B1090" s="1">
        <v>338</v>
      </c>
      <c r="C1090" s="22" t="s">
        <v>1083</v>
      </c>
      <c r="D1090" s="24">
        <v>167</v>
      </c>
      <c r="E1090" s="8">
        <f t="shared" si="16"/>
        <v>0.49408284023668642</v>
      </c>
    </row>
    <row r="1091" spans="1:5">
      <c r="A1091" s="14" t="s">
        <v>1084</v>
      </c>
      <c r="B1091" s="1">
        <v>43</v>
      </c>
      <c r="C1091" s="22" t="s">
        <v>1084</v>
      </c>
      <c r="D1091" s="24">
        <v>39</v>
      </c>
      <c r="E1091" s="8">
        <f t="shared" ref="E1091:E1154" si="17">(D1091/B1091)</f>
        <v>0.90697674418604646</v>
      </c>
    </row>
    <row r="1092" spans="1:5">
      <c r="A1092" s="14" t="s">
        <v>1085</v>
      </c>
      <c r="B1092" s="1">
        <v>1485</v>
      </c>
      <c r="C1092" s="22" t="s">
        <v>1085</v>
      </c>
      <c r="D1092" s="24">
        <v>700</v>
      </c>
      <c r="E1092" s="8">
        <f t="shared" si="17"/>
        <v>0.4713804713804714</v>
      </c>
    </row>
    <row r="1093" spans="1:5">
      <c r="A1093" s="14" t="s">
        <v>1086</v>
      </c>
      <c r="B1093" s="1">
        <v>179</v>
      </c>
      <c r="C1093" s="22" t="s">
        <v>1086</v>
      </c>
      <c r="D1093" s="24">
        <v>64</v>
      </c>
      <c r="E1093" s="8">
        <f t="shared" si="17"/>
        <v>0.35754189944134079</v>
      </c>
    </row>
    <row r="1094" spans="1:5">
      <c r="A1094" s="14" t="s">
        <v>1087</v>
      </c>
      <c r="B1094" s="1">
        <v>78</v>
      </c>
      <c r="C1094" s="22" t="s">
        <v>1087</v>
      </c>
      <c r="D1094" s="24">
        <v>43</v>
      </c>
      <c r="E1094" s="8">
        <f t="shared" si="17"/>
        <v>0.55128205128205132</v>
      </c>
    </row>
    <row r="1095" spans="1:5">
      <c r="A1095" s="14" t="s">
        <v>1088</v>
      </c>
      <c r="B1095" s="1">
        <v>334</v>
      </c>
      <c r="C1095" s="22" t="s">
        <v>1088</v>
      </c>
      <c r="D1095" s="24">
        <v>326</v>
      </c>
      <c r="E1095" s="8">
        <f t="shared" si="17"/>
        <v>0.9760479041916168</v>
      </c>
    </row>
    <row r="1096" spans="1:5">
      <c r="A1096" s="14" t="s">
        <v>1089</v>
      </c>
      <c r="B1096" s="1">
        <v>317</v>
      </c>
      <c r="C1096" s="22" t="s">
        <v>1089</v>
      </c>
      <c r="D1096" s="24">
        <v>155</v>
      </c>
      <c r="E1096" s="8">
        <f t="shared" si="17"/>
        <v>0.48895899053627762</v>
      </c>
    </row>
    <row r="1097" spans="1:5">
      <c r="A1097" s="14" t="s">
        <v>1090</v>
      </c>
      <c r="B1097" s="1">
        <v>88</v>
      </c>
      <c r="C1097" s="22" t="s">
        <v>1090</v>
      </c>
      <c r="D1097" s="24">
        <v>78</v>
      </c>
      <c r="E1097" s="8">
        <f t="shared" si="17"/>
        <v>0.88636363636363635</v>
      </c>
    </row>
    <row r="1098" spans="1:5">
      <c r="A1098" s="14" t="s">
        <v>1091</v>
      </c>
      <c r="B1098" s="1">
        <v>218</v>
      </c>
      <c r="C1098" s="22" t="s">
        <v>1091</v>
      </c>
      <c r="D1098" s="24">
        <v>134</v>
      </c>
      <c r="E1098" s="8">
        <f t="shared" si="17"/>
        <v>0.61467889908256879</v>
      </c>
    </row>
    <row r="1099" spans="1:5">
      <c r="A1099" s="14" t="s">
        <v>1092</v>
      </c>
      <c r="B1099" s="1">
        <v>91</v>
      </c>
      <c r="C1099" s="22" t="s">
        <v>1092</v>
      </c>
      <c r="D1099" s="24">
        <v>57</v>
      </c>
      <c r="E1099" s="8">
        <f t="shared" si="17"/>
        <v>0.62637362637362637</v>
      </c>
    </row>
    <row r="1100" spans="1:5">
      <c r="A1100" s="14" t="s">
        <v>1093</v>
      </c>
      <c r="B1100" s="1">
        <v>2128</v>
      </c>
      <c r="C1100" s="22" t="s">
        <v>1093</v>
      </c>
      <c r="D1100" s="24">
        <v>1195</v>
      </c>
      <c r="E1100" s="8">
        <f t="shared" si="17"/>
        <v>0.56156015037593987</v>
      </c>
    </row>
    <row r="1101" spans="1:5">
      <c r="A1101" s="14" t="s">
        <v>1094</v>
      </c>
      <c r="B1101" s="1">
        <v>34</v>
      </c>
      <c r="C1101" s="22" t="s">
        <v>1094</v>
      </c>
      <c r="D1101" s="24">
        <v>22</v>
      </c>
      <c r="E1101" s="8">
        <f t="shared" si="17"/>
        <v>0.6470588235294118</v>
      </c>
    </row>
    <row r="1102" spans="1:5" ht="25.5">
      <c r="A1102" s="14" t="s">
        <v>1095</v>
      </c>
      <c r="B1102" s="1">
        <v>399</v>
      </c>
      <c r="C1102" s="22" t="s">
        <v>1095</v>
      </c>
      <c r="D1102" s="24">
        <v>379</v>
      </c>
      <c r="E1102" s="8">
        <f t="shared" si="17"/>
        <v>0.94987468671679198</v>
      </c>
    </row>
    <row r="1103" spans="1:5">
      <c r="A1103" s="14" t="s">
        <v>1096</v>
      </c>
      <c r="B1103" s="1">
        <v>166</v>
      </c>
      <c r="C1103" s="22" t="s">
        <v>1096</v>
      </c>
      <c r="D1103" s="24">
        <f>65+39</f>
        <v>104</v>
      </c>
      <c r="E1103" s="8">
        <f t="shared" si="17"/>
        <v>0.62650602409638556</v>
      </c>
    </row>
    <row r="1104" spans="1:5">
      <c r="A1104" s="14" t="s">
        <v>1097</v>
      </c>
      <c r="B1104" s="1">
        <v>99</v>
      </c>
      <c r="C1104" s="22" t="s">
        <v>1097</v>
      </c>
      <c r="D1104" s="24">
        <v>38</v>
      </c>
      <c r="E1104" s="8">
        <f t="shared" si="17"/>
        <v>0.38383838383838381</v>
      </c>
    </row>
    <row r="1105" spans="1:5">
      <c r="A1105" s="14" t="s">
        <v>1098</v>
      </c>
      <c r="B1105" s="1">
        <v>158</v>
      </c>
      <c r="C1105" s="22" t="s">
        <v>1098</v>
      </c>
      <c r="D1105" s="24">
        <v>74</v>
      </c>
      <c r="E1105" s="8">
        <f t="shared" si="17"/>
        <v>0.46835443037974683</v>
      </c>
    </row>
    <row r="1106" spans="1:5">
      <c r="A1106" s="14" t="s">
        <v>1099</v>
      </c>
      <c r="B1106" s="1">
        <v>807</v>
      </c>
      <c r="C1106" s="22" t="s">
        <v>1099</v>
      </c>
      <c r="D1106" s="24">
        <v>415</v>
      </c>
      <c r="E1106" s="8">
        <f t="shared" si="17"/>
        <v>0.51425030978934327</v>
      </c>
    </row>
    <row r="1107" spans="1:5">
      <c r="A1107" s="14" t="s">
        <v>1100</v>
      </c>
      <c r="B1107" s="1">
        <v>26</v>
      </c>
      <c r="C1107" s="22" t="s">
        <v>1100</v>
      </c>
      <c r="D1107" s="24">
        <v>14</v>
      </c>
      <c r="E1107" s="8">
        <f t="shared" si="17"/>
        <v>0.53846153846153844</v>
      </c>
    </row>
    <row r="1108" spans="1:5">
      <c r="A1108" s="14" t="s">
        <v>1101</v>
      </c>
      <c r="B1108" s="1">
        <v>1229</v>
      </c>
      <c r="C1108" s="22" t="s">
        <v>1101</v>
      </c>
      <c r="D1108" s="24">
        <v>1174</v>
      </c>
      <c r="E1108" s="8">
        <f t="shared" si="17"/>
        <v>0.95524816924328726</v>
      </c>
    </row>
    <row r="1109" spans="1:5" ht="25.5">
      <c r="A1109" s="14" t="s">
        <v>1102</v>
      </c>
      <c r="B1109" s="1">
        <v>41</v>
      </c>
      <c r="C1109" s="22" t="s">
        <v>1102</v>
      </c>
      <c r="D1109" s="24">
        <v>25</v>
      </c>
      <c r="E1109" s="8">
        <f t="shared" si="17"/>
        <v>0.6097560975609756</v>
      </c>
    </row>
    <row r="1110" spans="1:5">
      <c r="A1110" s="14" t="s">
        <v>1103</v>
      </c>
      <c r="B1110" s="1">
        <v>818</v>
      </c>
      <c r="C1110" s="22" t="s">
        <v>1103</v>
      </c>
      <c r="D1110" s="24">
        <v>841</v>
      </c>
      <c r="E1110" s="8">
        <f t="shared" si="17"/>
        <v>1.0281173594132029</v>
      </c>
    </row>
    <row r="1111" spans="1:5">
      <c r="A1111" s="14" t="s">
        <v>1104</v>
      </c>
      <c r="B1111" s="1">
        <v>257</v>
      </c>
      <c r="C1111" s="22" t="s">
        <v>1104</v>
      </c>
      <c r="D1111" s="24">
        <v>299</v>
      </c>
      <c r="E1111" s="8">
        <f t="shared" si="17"/>
        <v>1.1634241245136188</v>
      </c>
    </row>
    <row r="1112" spans="1:5">
      <c r="A1112" s="14" t="s">
        <v>1105</v>
      </c>
      <c r="B1112" s="1">
        <v>742</v>
      </c>
      <c r="C1112" s="22" t="s">
        <v>1105</v>
      </c>
      <c r="D1112" s="24">
        <f>249+174</f>
        <v>423</v>
      </c>
      <c r="E1112" s="8">
        <f t="shared" si="17"/>
        <v>0.57008086253369272</v>
      </c>
    </row>
    <row r="1113" spans="1:5" ht="25.5">
      <c r="A1113" s="14" t="s">
        <v>1106</v>
      </c>
      <c r="B1113" s="1">
        <v>95</v>
      </c>
      <c r="C1113" s="22" t="s">
        <v>1106</v>
      </c>
      <c r="D1113" s="24">
        <v>92</v>
      </c>
      <c r="E1113" s="8">
        <f t="shared" si="17"/>
        <v>0.96842105263157896</v>
      </c>
    </row>
    <row r="1114" spans="1:5">
      <c r="A1114" s="14" t="s">
        <v>1107</v>
      </c>
      <c r="B1114" s="1">
        <v>726</v>
      </c>
      <c r="C1114" s="22" t="s">
        <v>1107</v>
      </c>
      <c r="D1114" s="24">
        <v>396</v>
      </c>
      <c r="E1114" s="8">
        <f t="shared" si="17"/>
        <v>0.54545454545454541</v>
      </c>
    </row>
    <row r="1115" spans="1:5" ht="25.5">
      <c r="A1115" s="14" t="s">
        <v>1108</v>
      </c>
      <c r="B1115" s="1">
        <v>18</v>
      </c>
      <c r="C1115" s="22" t="s">
        <v>1108</v>
      </c>
      <c r="D1115" s="24">
        <v>18</v>
      </c>
      <c r="E1115" s="8">
        <f t="shared" si="17"/>
        <v>1</v>
      </c>
    </row>
    <row r="1116" spans="1:5">
      <c r="A1116" s="14" t="s">
        <v>1109</v>
      </c>
      <c r="B1116" s="1">
        <v>1537</v>
      </c>
      <c r="C1116" s="22" t="s">
        <v>1109</v>
      </c>
      <c r="D1116" s="24">
        <v>719</v>
      </c>
      <c r="E1116" s="8">
        <f t="shared" si="17"/>
        <v>0.46779440468445022</v>
      </c>
    </row>
    <row r="1117" spans="1:5">
      <c r="A1117" s="14" t="s">
        <v>1110</v>
      </c>
      <c r="B1117" s="1">
        <v>456</v>
      </c>
      <c r="C1117" s="22" t="s">
        <v>1110</v>
      </c>
      <c r="D1117" s="24">
        <v>282</v>
      </c>
      <c r="E1117" s="8">
        <f t="shared" si="17"/>
        <v>0.61842105263157898</v>
      </c>
    </row>
    <row r="1118" spans="1:5">
      <c r="A1118" s="14" t="s">
        <v>1111</v>
      </c>
      <c r="B1118" s="1">
        <v>265</v>
      </c>
      <c r="C1118" s="22" t="s">
        <v>1111</v>
      </c>
      <c r="D1118" s="24">
        <v>259</v>
      </c>
      <c r="E1118" s="8">
        <f t="shared" si="17"/>
        <v>0.97735849056603774</v>
      </c>
    </row>
    <row r="1119" spans="1:5">
      <c r="A1119" s="14" t="s">
        <v>1112</v>
      </c>
      <c r="B1119" s="1">
        <v>5167</v>
      </c>
      <c r="C1119" s="22" t="s">
        <v>1112</v>
      </c>
      <c r="D1119" s="24">
        <v>3117</v>
      </c>
      <c r="E1119" s="8">
        <f t="shared" si="17"/>
        <v>0.60325140313528158</v>
      </c>
    </row>
    <row r="1120" spans="1:5">
      <c r="A1120" s="14" t="s">
        <v>1113</v>
      </c>
      <c r="B1120" s="1">
        <v>405</v>
      </c>
      <c r="C1120" s="22" t="s">
        <v>1113</v>
      </c>
      <c r="D1120" s="24">
        <v>226</v>
      </c>
      <c r="E1120" s="8">
        <f t="shared" si="17"/>
        <v>0.55802469135802468</v>
      </c>
    </row>
    <row r="1121" spans="1:5">
      <c r="A1121" s="14" t="s">
        <v>1114</v>
      </c>
      <c r="B1121" s="1">
        <v>46</v>
      </c>
      <c r="C1121" s="22" t="s">
        <v>1114</v>
      </c>
      <c r="D1121" s="24">
        <v>38</v>
      </c>
      <c r="E1121" s="8">
        <f t="shared" si="17"/>
        <v>0.82608695652173914</v>
      </c>
    </row>
    <row r="1122" spans="1:5">
      <c r="A1122" s="14" t="s">
        <v>1115</v>
      </c>
      <c r="B1122" s="1">
        <v>2644</v>
      </c>
      <c r="C1122" s="22" t="s">
        <v>1115</v>
      </c>
      <c r="D1122" s="24">
        <v>1349</v>
      </c>
      <c r="E1122" s="8">
        <f t="shared" si="17"/>
        <v>0.51021180030257185</v>
      </c>
    </row>
    <row r="1123" spans="1:5">
      <c r="A1123" s="14" t="s">
        <v>1116</v>
      </c>
      <c r="B1123" s="1">
        <v>5451</v>
      </c>
      <c r="C1123" s="22" t="s">
        <v>1116</v>
      </c>
      <c r="D1123" s="24">
        <f>3241+176</f>
        <v>3417</v>
      </c>
      <c r="E1123" s="8">
        <f t="shared" si="17"/>
        <v>0.62685745734727571</v>
      </c>
    </row>
    <row r="1124" spans="1:5">
      <c r="A1124" s="14" t="s">
        <v>1117</v>
      </c>
      <c r="B1124" s="1">
        <v>107</v>
      </c>
      <c r="C1124" s="22" t="s">
        <v>1117</v>
      </c>
      <c r="D1124" s="24">
        <v>85</v>
      </c>
      <c r="E1124" s="8">
        <f t="shared" si="17"/>
        <v>0.79439252336448596</v>
      </c>
    </row>
    <row r="1125" spans="1:5">
      <c r="A1125" s="14" t="s">
        <v>1118</v>
      </c>
      <c r="B1125" s="1">
        <v>7</v>
      </c>
      <c r="C1125" s="22" t="s">
        <v>1118</v>
      </c>
      <c r="D1125" s="24">
        <v>22</v>
      </c>
      <c r="E1125" s="8">
        <f t="shared" si="17"/>
        <v>3.1428571428571428</v>
      </c>
    </row>
    <row r="1126" spans="1:5">
      <c r="A1126" s="14" t="s">
        <v>1119</v>
      </c>
      <c r="B1126" s="1">
        <v>68</v>
      </c>
      <c r="C1126" s="22" t="s">
        <v>1119</v>
      </c>
      <c r="D1126" s="24">
        <v>68</v>
      </c>
      <c r="E1126" s="8">
        <f t="shared" si="17"/>
        <v>1</v>
      </c>
    </row>
    <row r="1127" spans="1:5">
      <c r="A1127" s="14" t="s">
        <v>1120</v>
      </c>
      <c r="B1127" s="1">
        <v>3150</v>
      </c>
      <c r="C1127" s="22" t="s">
        <v>1120</v>
      </c>
      <c r="D1127" s="24">
        <v>1762</v>
      </c>
      <c r="E1127" s="8">
        <f t="shared" si="17"/>
        <v>0.5593650793650794</v>
      </c>
    </row>
    <row r="1128" spans="1:5" ht="25.5">
      <c r="A1128" s="14" t="s">
        <v>1121</v>
      </c>
      <c r="B1128" s="1">
        <v>605</v>
      </c>
      <c r="C1128" s="22" t="s">
        <v>1121</v>
      </c>
      <c r="D1128" s="24">
        <v>662</v>
      </c>
      <c r="E1128" s="8">
        <f t="shared" si="17"/>
        <v>1.0942148760330579</v>
      </c>
    </row>
    <row r="1129" spans="1:5" ht="25.5">
      <c r="A1129" s="14" t="s">
        <v>1122</v>
      </c>
      <c r="B1129" s="1">
        <v>65</v>
      </c>
      <c r="C1129" s="22" t="s">
        <v>1122</v>
      </c>
      <c r="D1129" s="24">
        <v>80</v>
      </c>
      <c r="E1129" s="8">
        <f t="shared" si="17"/>
        <v>1.2307692307692308</v>
      </c>
    </row>
    <row r="1130" spans="1:5" ht="25.5">
      <c r="A1130" s="14" t="s">
        <v>1123</v>
      </c>
      <c r="B1130" s="1">
        <v>256</v>
      </c>
      <c r="C1130" s="22" t="s">
        <v>1123</v>
      </c>
      <c r="D1130" s="24">
        <v>263</v>
      </c>
      <c r="E1130" s="8">
        <f t="shared" si="17"/>
        <v>1.02734375</v>
      </c>
    </row>
    <row r="1131" spans="1:5">
      <c r="A1131" s="14" t="s">
        <v>1124</v>
      </c>
      <c r="B1131" s="1">
        <v>129</v>
      </c>
      <c r="C1131" s="22" t="s">
        <v>1124</v>
      </c>
      <c r="D1131" s="24">
        <v>76</v>
      </c>
      <c r="E1131" s="8">
        <f t="shared" si="17"/>
        <v>0.58914728682170547</v>
      </c>
    </row>
    <row r="1132" spans="1:5" ht="25.5">
      <c r="A1132" s="14" t="s">
        <v>1125</v>
      </c>
      <c r="B1132" s="1">
        <v>79</v>
      </c>
      <c r="C1132" s="22" t="s">
        <v>1125</v>
      </c>
      <c r="D1132" s="24">
        <v>65</v>
      </c>
      <c r="E1132" s="8">
        <f t="shared" si="17"/>
        <v>0.82278481012658233</v>
      </c>
    </row>
    <row r="1133" spans="1:5">
      <c r="A1133" s="14" t="s">
        <v>1126</v>
      </c>
      <c r="B1133" s="1">
        <v>284</v>
      </c>
      <c r="C1133" s="22" t="s">
        <v>1126</v>
      </c>
      <c r="D1133" s="24">
        <v>175</v>
      </c>
      <c r="E1133" s="8">
        <f t="shared" si="17"/>
        <v>0.61619718309859151</v>
      </c>
    </row>
    <row r="1134" spans="1:5" ht="25.5">
      <c r="A1134" s="14" t="s">
        <v>1127</v>
      </c>
      <c r="B1134" s="1">
        <v>302</v>
      </c>
      <c r="C1134" s="22" t="s">
        <v>1127</v>
      </c>
      <c r="D1134" s="24">
        <v>183</v>
      </c>
      <c r="E1134" s="8">
        <f t="shared" si="17"/>
        <v>0.60596026490066224</v>
      </c>
    </row>
    <row r="1135" spans="1:5">
      <c r="A1135" s="14" t="s">
        <v>1128</v>
      </c>
      <c r="B1135" s="1">
        <v>1536</v>
      </c>
      <c r="C1135" s="22" t="s">
        <v>1128</v>
      </c>
      <c r="D1135" s="24">
        <v>1563</v>
      </c>
      <c r="E1135" s="8">
        <f t="shared" si="17"/>
        <v>1.017578125</v>
      </c>
    </row>
    <row r="1136" spans="1:5">
      <c r="A1136" s="14" t="s">
        <v>1129</v>
      </c>
      <c r="B1136" s="1">
        <v>91</v>
      </c>
      <c r="C1136" s="22" t="s">
        <v>1129</v>
      </c>
      <c r="D1136" s="24">
        <v>56</v>
      </c>
      <c r="E1136" s="8">
        <f t="shared" si="17"/>
        <v>0.61538461538461542</v>
      </c>
    </row>
    <row r="1137" spans="1:5">
      <c r="A1137" s="14" t="s">
        <v>1130</v>
      </c>
      <c r="B1137" s="1">
        <v>100</v>
      </c>
      <c r="C1137" s="22" t="s">
        <v>1130</v>
      </c>
      <c r="D1137" s="24">
        <v>64</v>
      </c>
      <c r="E1137" s="8">
        <f t="shared" si="17"/>
        <v>0.64</v>
      </c>
    </row>
    <row r="1138" spans="1:5" ht="25.5">
      <c r="A1138" s="14" t="s">
        <v>1131</v>
      </c>
      <c r="B1138" s="1">
        <v>378</v>
      </c>
      <c r="C1138" s="22" t="s">
        <v>1131</v>
      </c>
      <c r="D1138" s="24">
        <v>178</v>
      </c>
      <c r="E1138" s="8">
        <f t="shared" si="17"/>
        <v>0.47089947089947087</v>
      </c>
    </row>
    <row r="1139" spans="1:5">
      <c r="A1139" s="14" t="s">
        <v>1132</v>
      </c>
      <c r="B1139" s="1">
        <v>19</v>
      </c>
      <c r="C1139" s="22" t="s">
        <v>1132</v>
      </c>
      <c r="D1139" s="24">
        <v>19</v>
      </c>
      <c r="E1139" s="8">
        <f t="shared" si="17"/>
        <v>1</v>
      </c>
    </row>
    <row r="1140" spans="1:5">
      <c r="A1140" s="14" t="s">
        <v>1133</v>
      </c>
      <c r="B1140" s="1">
        <v>20</v>
      </c>
      <c r="C1140" s="22" t="s">
        <v>1133</v>
      </c>
      <c r="D1140" s="24">
        <v>31</v>
      </c>
      <c r="E1140" s="8">
        <f t="shared" si="17"/>
        <v>1.55</v>
      </c>
    </row>
    <row r="1141" spans="1:5" ht="25.5">
      <c r="A1141" s="14" t="s">
        <v>1134</v>
      </c>
      <c r="B1141" s="1">
        <v>53</v>
      </c>
      <c r="C1141" s="22" t="s">
        <v>1134</v>
      </c>
      <c r="D1141" s="24">
        <v>60</v>
      </c>
      <c r="E1141" s="8">
        <f t="shared" si="17"/>
        <v>1.1320754716981132</v>
      </c>
    </row>
    <row r="1142" spans="1:5">
      <c r="A1142" s="14" t="s">
        <v>1135</v>
      </c>
      <c r="B1142" s="1">
        <v>94</v>
      </c>
      <c r="C1142" s="22" t="s">
        <v>1135</v>
      </c>
      <c r="D1142" s="24">
        <v>47</v>
      </c>
      <c r="E1142" s="8">
        <f t="shared" si="17"/>
        <v>0.5</v>
      </c>
    </row>
    <row r="1143" spans="1:5">
      <c r="A1143" s="14" t="s">
        <v>1136</v>
      </c>
      <c r="B1143" s="1">
        <v>152</v>
      </c>
      <c r="C1143" s="22" t="s">
        <v>1136</v>
      </c>
      <c r="D1143" s="24">
        <v>183</v>
      </c>
      <c r="E1143" s="8">
        <f t="shared" si="17"/>
        <v>1.2039473684210527</v>
      </c>
    </row>
    <row r="1144" spans="1:5">
      <c r="A1144" s="14" t="s">
        <v>1137</v>
      </c>
      <c r="B1144" s="1">
        <v>176</v>
      </c>
      <c r="C1144" s="22" t="s">
        <v>1137</v>
      </c>
      <c r="D1144" s="24">
        <v>81</v>
      </c>
      <c r="E1144" s="8">
        <f t="shared" si="17"/>
        <v>0.46022727272727271</v>
      </c>
    </row>
    <row r="1145" spans="1:5">
      <c r="A1145" s="14" t="s">
        <v>1138</v>
      </c>
      <c r="B1145" s="1">
        <v>71</v>
      </c>
      <c r="C1145" s="22" t="s">
        <v>1138</v>
      </c>
      <c r="D1145" s="24">
        <v>71</v>
      </c>
      <c r="E1145" s="8">
        <f t="shared" si="17"/>
        <v>1</v>
      </c>
    </row>
    <row r="1146" spans="1:5">
      <c r="A1146" s="14" t="s">
        <v>1139</v>
      </c>
      <c r="B1146" s="1">
        <v>7</v>
      </c>
      <c r="C1146" s="22" t="s">
        <v>1139</v>
      </c>
      <c r="D1146" s="24">
        <v>7</v>
      </c>
      <c r="E1146" s="8">
        <f t="shared" si="17"/>
        <v>1</v>
      </c>
    </row>
    <row r="1147" spans="1:5">
      <c r="A1147" s="14" t="s">
        <v>1140</v>
      </c>
      <c r="B1147" s="1">
        <v>183</v>
      </c>
      <c r="C1147" s="22" t="s">
        <v>1140</v>
      </c>
      <c r="D1147" s="24">
        <v>183</v>
      </c>
      <c r="E1147" s="8">
        <f t="shared" si="17"/>
        <v>1</v>
      </c>
    </row>
    <row r="1148" spans="1:5">
      <c r="A1148" s="14" t="s">
        <v>1141</v>
      </c>
      <c r="B1148" s="1">
        <v>103</v>
      </c>
      <c r="C1148" s="22" t="s">
        <v>1141</v>
      </c>
      <c r="D1148" s="24">
        <v>80</v>
      </c>
      <c r="E1148" s="8">
        <f t="shared" si="17"/>
        <v>0.77669902912621358</v>
      </c>
    </row>
    <row r="1149" spans="1:5">
      <c r="A1149" s="14" t="s">
        <v>1142</v>
      </c>
      <c r="B1149" s="1">
        <v>1368</v>
      </c>
      <c r="C1149" s="22" t="s">
        <v>1142</v>
      </c>
      <c r="D1149" s="24">
        <v>625</v>
      </c>
      <c r="E1149" s="8">
        <f t="shared" si="17"/>
        <v>0.45687134502923976</v>
      </c>
    </row>
    <row r="1150" spans="1:5">
      <c r="A1150" s="14" t="s">
        <v>1143</v>
      </c>
      <c r="B1150" s="1">
        <v>207</v>
      </c>
      <c r="C1150" s="22" t="s">
        <v>1143</v>
      </c>
      <c r="D1150" s="24">
        <v>93</v>
      </c>
      <c r="E1150" s="8">
        <f t="shared" si="17"/>
        <v>0.44927536231884058</v>
      </c>
    </row>
    <row r="1151" spans="1:5">
      <c r="A1151" s="14" t="s">
        <v>1144</v>
      </c>
      <c r="B1151" s="1">
        <v>164</v>
      </c>
      <c r="C1151" s="22" t="s">
        <v>1144</v>
      </c>
      <c r="D1151" s="24">
        <v>70</v>
      </c>
      <c r="E1151" s="8">
        <f t="shared" si="17"/>
        <v>0.42682926829268292</v>
      </c>
    </row>
    <row r="1152" spans="1:5">
      <c r="A1152" s="14" t="s">
        <v>1145</v>
      </c>
      <c r="B1152" s="1">
        <v>257</v>
      </c>
      <c r="C1152" s="22" t="s">
        <v>1145</v>
      </c>
      <c r="D1152" s="24">
        <v>130</v>
      </c>
      <c r="E1152" s="8">
        <f t="shared" si="17"/>
        <v>0.50583657587548636</v>
      </c>
    </row>
    <row r="1153" spans="1:5">
      <c r="A1153" s="14" t="s">
        <v>1146</v>
      </c>
      <c r="B1153" s="1">
        <v>43</v>
      </c>
      <c r="C1153" s="22" t="s">
        <v>1146</v>
      </c>
      <c r="D1153" s="24">
        <v>24</v>
      </c>
      <c r="E1153" s="8">
        <f t="shared" si="17"/>
        <v>0.55813953488372092</v>
      </c>
    </row>
    <row r="1154" spans="1:5">
      <c r="A1154" s="14" t="s">
        <v>1147</v>
      </c>
      <c r="B1154" s="1">
        <v>100</v>
      </c>
      <c r="C1154" s="22" t="s">
        <v>1147</v>
      </c>
      <c r="D1154" s="24">
        <v>55</v>
      </c>
      <c r="E1154" s="8">
        <f t="shared" si="17"/>
        <v>0.55000000000000004</v>
      </c>
    </row>
    <row r="1155" spans="1:5">
      <c r="A1155" s="14" t="s">
        <v>1148</v>
      </c>
      <c r="B1155" s="1">
        <v>406</v>
      </c>
      <c r="C1155" s="22" t="s">
        <v>1148</v>
      </c>
      <c r="D1155" s="24">
        <v>226</v>
      </c>
      <c r="E1155" s="8">
        <f t="shared" ref="E1155:E1218" si="18">(D1155/B1155)</f>
        <v>0.55665024630541871</v>
      </c>
    </row>
    <row r="1156" spans="1:5">
      <c r="A1156" s="14" t="s">
        <v>1149</v>
      </c>
      <c r="B1156" s="1">
        <v>408</v>
      </c>
      <c r="C1156" s="22" t="s">
        <v>1149</v>
      </c>
      <c r="D1156" s="24">
        <v>296</v>
      </c>
      <c r="E1156" s="8">
        <f t="shared" si="18"/>
        <v>0.72549019607843135</v>
      </c>
    </row>
    <row r="1157" spans="1:5">
      <c r="A1157" s="14" t="s">
        <v>1150</v>
      </c>
      <c r="B1157" s="1">
        <v>71</v>
      </c>
      <c r="C1157" s="22" t="s">
        <v>1150</v>
      </c>
      <c r="D1157" s="24">
        <v>61</v>
      </c>
      <c r="E1157" s="8">
        <f t="shared" si="18"/>
        <v>0.85915492957746475</v>
      </c>
    </row>
    <row r="1158" spans="1:5">
      <c r="A1158" s="14" t="s">
        <v>1151</v>
      </c>
      <c r="B1158" s="1">
        <v>248</v>
      </c>
      <c r="C1158" s="22" t="s">
        <v>1151</v>
      </c>
      <c r="D1158" s="24">
        <v>84</v>
      </c>
      <c r="E1158" s="8">
        <f t="shared" si="18"/>
        <v>0.33870967741935482</v>
      </c>
    </row>
    <row r="1159" spans="1:5">
      <c r="A1159" s="14" t="s">
        <v>1152</v>
      </c>
      <c r="B1159" s="1">
        <v>108</v>
      </c>
      <c r="C1159" s="22" t="s">
        <v>1152</v>
      </c>
      <c r="D1159" s="24">
        <v>42</v>
      </c>
      <c r="E1159" s="8">
        <f t="shared" si="18"/>
        <v>0.3888888888888889</v>
      </c>
    </row>
    <row r="1160" spans="1:5">
      <c r="A1160" s="14" t="s">
        <v>1153</v>
      </c>
      <c r="B1160" s="1">
        <v>225</v>
      </c>
      <c r="C1160" s="22" t="s">
        <v>1153</v>
      </c>
      <c r="D1160" s="24">
        <v>129</v>
      </c>
      <c r="E1160" s="8">
        <f t="shared" si="18"/>
        <v>0.57333333333333336</v>
      </c>
    </row>
    <row r="1161" spans="1:5" ht="25.5">
      <c r="A1161" s="14" t="s">
        <v>1154</v>
      </c>
      <c r="B1161" s="1">
        <v>11</v>
      </c>
      <c r="C1161" s="22" t="s">
        <v>1154</v>
      </c>
      <c r="D1161" s="24">
        <v>11</v>
      </c>
      <c r="E1161" s="8">
        <f t="shared" si="18"/>
        <v>1</v>
      </c>
    </row>
    <row r="1162" spans="1:5">
      <c r="A1162" s="14" t="s">
        <v>1155</v>
      </c>
      <c r="B1162" s="1">
        <v>2086</v>
      </c>
      <c r="C1162" s="22" t="s">
        <v>1155</v>
      </c>
      <c r="D1162" s="24">
        <v>807</v>
      </c>
      <c r="E1162" s="8">
        <f t="shared" si="18"/>
        <v>0.3868648130393097</v>
      </c>
    </row>
    <row r="1163" spans="1:5">
      <c r="A1163" s="14" t="s">
        <v>1156</v>
      </c>
      <c r="B1163" s="1">
        <v>1209</v>
      </c>
      <c r="C1163" s="22" t="s">
        <v>1156</v>
      </c>
      <c r="D1163" s="24">
        <v>400</v>
      </c>
      <c r="E1163" s="8">
        <f t="shared" si="18"/>
        <v>0.33085194375516958</v>
      </c>
    </row>
    <row r="1164" spans="1:5" ht="25.5">
      <c r="A1164" s="14" t="s">
        <v>1157</v>
      </c>
      <c r="B1164" s="1">
        <v>123</v>
      </c>
      <c r="C1164" s="22" t="s">
        <v>1157</v>
      </c>
      <c r="D1164" s="24">
        <v>119</v>
      </c>
      <c r="E1164" s="8">
        <f t="shared" si="18"/>
        <v>0.96747967479674801</v>
      </c>
    </row>
    <row r="1165" spans="1:5">
      <c r="A1165" s="14" t="s">
        <v>1158</v>
      </c>
      <c r="B1165" s="1">
        <v>69</v>
      </c>
      <c r="C1165" s="22" t="s">
        <v>1158</v>
      </c>
      <c r="D1165" s="24">
        <v>47</v>
      </c>
      <c r="E1165" s="8">
        <f t="shared" si="18"/>
        <v>0.6811594202898551</v>
      </c>
    </row>
    <row r="1166" spans="1:5">
      <c r="A1166" s="14" t="s">
        <v>1159</v>
      </c>
      <c r="B1166" s="1">
        <v>186</v>
      </c>
      <c r="C1166" s="22" t="s">
        <v>1159</v>
      </c>
      <c r="D1166" s="24">
        <f>108+17</f>
        <v>125</v>
      </c>
      <c r="E1166" s="8">
        <f t="shared" si="18"/>
        <v>0.67204301075268813</v>
      </c>
    </row>
    <row r="1167" spans="1:5">
      <c r="A1167" s="14" t="s">
        <v>1160</v>
      </c>
      <c r="B1167" s="1">
        <v>99</v>
      </c>
      <c r="C1167" s="22" t="s">
        <v>1160</v>
      </c>
      <c r="D1167" s="24">
        <v>56</v>
      </c>
      <c r="E1167" s="8">
        <f t="shared" si="18"/>
        <v>0.56565656565656564</v>
      </c>
    </row>
    <row r="1168" spans="1:5">
      <c r="A1168" s="14" t="s">
        <v>1161</v>
      </c>
      <c r="B1168" s="1">
        <v>1116</v>
      </c>
      <c r="C1168" s="22" t="s">
        <v>1161</v>
      </c>
      <c r="D1168" s="24">
        <v>202</v>
      </c>
      <c r="E1168" s="8">
        <f t="shared" si="18"/>
        <v>0.18100358422939067</v>
      </c>
    </row>
    <row r="1169" spans="1:5">
      <c r="A1169" s="14" t="s">
        <v>1162</v>
      </c>
      <c r="B1169" s="1">
        <v>823</v>
      </c>
      <c r="C1169" s="22" t="s">
        <v>1162</v>
      </c>
      <c r="D1169" s="24">
        <v>572</v>
      </c>
      <c r="E1169" s="8">
        <f t="shared" si="18"/>
        <v>0.69501822600243013</v>
      </c>
    </row>
    <row r="1170" spans="1:5">
      <c r="A1170" s="14" t="s">
        <v>1163</v>
      </c>
      <c r="B1170" s="1">
        <v>485</v>
      </c>
      <c r="C1170" s="22" t="s">
        <v>1163</v>
      </c>
      <c r="D1170" s="24">
        <v>404</v>
      </c>
      <c r="E1170" s="8">
        <f t="shared" si="18"/>
        <v>0.83298969072164952</v>
      </c>
    </row>
    <row r="1171" spans="1:5">
      <c r="A1171" s="14" t="s">
        <v>1164</v>
      </c>
      <c r="B1171" s="1">
        <v>537</v>
      </c>
      <c r="C1171" s="22" t="s">
        <v>1164</v>
      </c>
      <c r="D1171" s="24">
        <v>340</v>
      </c>
      <c r="E1171" s="8">
        <f t="shared" si="18"/>
        <v>0.63314711359404097</v>
      </c>
    </row>
    <row r="1172" spans="1:5">
      <c r="A1172" s="14" t="s">
        <v>1165</v>
      </c>
      <c r="B1172" s="1">
        <v>666</v>
      </c>
      <c r="C1172" s="22" t="s">
        <v>1165</v>
      </c>
      <c r="D1172" s="24">
        <v>388</v>
      </c>
      <c r="E1172" s="8">
        <f t="shared" si="18"/>
        <v>0.58258258258258255</v>
      </c>
    </row>
    <row r="1173" spans="1:5">
      <c r="A1173" s="14" t="s">
        <v>1166</v>
      </c>
      <c r="B1173" s="1">
        <v>1418</v>
      </c>
      <c r="C1173" s="22" t="s">
        <v>1166</v>
      </c>
      <c r="D1173" s="24">
        <f>1224+148</f>
        <v>1372</v>
      </c>
      <c r="E1173" s="8">
        <f t="shared" si="18"/>
        <v>0.96755994358251063</v>
      </c>
    </row>
    <row r="1174" spans="1:5">
      <c r="A1174" s="14" t="s">
        <v>1167</v>
      </c>
      <c r="B1174" s="1">
        <v>99</v>
      </c>
      <c r="C1174" s="22" t="s">
        <v>1167</v>
      </c>
      <c r="D1174" s="24">
        <v>55</v>
      </c>
      <c r="E1174" s="8">
        <f t="shared" si="18"/>
        <v>0.55555555555555558</v>
      </c>
    </row>
    <row r="1175" spans="1:5" ht="25.5">
      <c r="A1175" s="14" t="s">
        <v>1168</v>
      </c>
      <c r="B1175" s="1">
        <v>423</v>
      </c>
      <c r="C1175" s="22" t="s">
        <v>1168</v>
      </c>
      <c r="D1175" s="24">
        <v>441</v>
      </c>
      <c r="E1175" s="8">
        <f t="shared" si="18"/>
        <v>1.0425531914893618</v>
      </c>
    </row>
    <row r="1176" spans="1:5">
      <c r="A1176" s="14" t="s">
        <v>1169</v>
      </c>
      <c r="B1176" s="1">
        <v>10741</v>
      </c>
      <c r="C1176" s="22" t="s">
        <v>1169</v>
      </c>
      <c r="D1176" s="24">
        <f>4873+196</f>
        <v>5069</v>
      </c>
      <c r="E1176" s="8">
        <f t="shared" si="18"/>
        <v>0.47192998789684387</v>
      </c>
    </row>
    <row r="1177" spans="1:5">
      <c r="A1177" s="14" t="s">
        <v>1170</v>
      </c>
      <c r="B1177" s="1">
        <v>233</v>
      </c>
      <c r="C1177" s="22" t="s">
        <v>1170</v>
      </c>
      <c r="D1177" s="24">
        <f>80+39</f>
        <v>119</v>
      </c>
      <c r="E1177" s="8">
        <f t="shared" si="18"/>
        <v>0.51072961373390557</v>
      </c>
    </row>
    <row r="1178" spans="1:5">
      <c r="A1178" s="14" t="s">
        <v>1171</v>
      </c>
      <c r="B1178" s="1">
        <v>168</v>
      </c>
      <c r="C1178" s="22" t="s">
        <v>1171</v>
      </c>
      <c r="D1178" s="24">
        <v>95</v>
      </c>
      <c r="E1178" s="8">
        <f t="shared" si="18"/>
        <v>0.56547619047619047</v>
      </c>
    </row>
    <row r="1179" spans="1:5">
      <c r="A1179" s="14" t="s">
        <v>1172</v>
      </c>
      <c r="B1179" s="1">
        <v>22906</v>
      </c>
      <c r="C1179" s="22" t="s">
        <v>1172</v>
      </c>
      <c r="D1179" s="24">
        <v>17670</v>
      </c>
      <c r="E1179" s="8">
        <f t="shared" si="18"/>
        <v>0.77141360342268406</v>
      </c>
    </row>
    <row r="1180" spans="1:5">
      <c r="A1180" s="14" t="s">
        <v>1173</v>
      </c>
      <c r="B1180" s="1">
        <v>585</v>
      </c>
      <c r="C1180" s="22" t="s">
        <v>1173</v>
      </c>
      <c r="D1180" s="24">
        <v>228</v>
      </c>
      <c r="E1180" s="8">
        <f t="shared" si="18"/>
        <v>0.38974358974358975</v>
      </c>
    </row>
    <row r="1181" spans="1:5" ht="25.5">
      <c r="A1181" s="14" t="s">
        <v>1174</v>
      </c>
      <c r="B1181" s="1">
        <v>34</v>
      </c>
      <c r="C1181" s="22" t="s">
        <v>1174</v>
      </c>
      <c r="D1181" s="24">
        <v>22</v>
      </c>
      <c r="E1181" s="8">
        <f t="shared" si="18"/>
        <v>0.6470588235294118</v>
      </c>
    </row>
    <row r="1182" spans="1:5">
      <c r="A1182" s="14" t="s">
        <v>1175</v>
      </c>
      <c r="B1182" s="1">
        <v>147</v>
      </c>
      <c r="C1182" s="22" t="s">
        <v>1175</v>
      </c>
      <c r="D1182" s="24">
        <v>80</v>
      </c>
      <c r="E1182" s="8">
        <f t="shared" si="18"/>
        <v>0.54421768707482998</v>
      </c>
    </row>
    <row r="1183" spans="1:5" ht="25.5">
      <c r="A1183" s="14" t="s">
        <v>1176</v>
      </c>
      <c r="B1183" s="1">
        <v>37</v>
      </c>
      <c r="C1183" s="22" t="s">
        <v>1176</v>
      </c>
      <c r="D1183" s="24">
        <v>29</v>
      </c>
      <c r="E1183" s="8">
        <f t="shared" si="18"/>
        <v>0.78378378378378377</v>
      </c>
    </row>
    <row r="1184" spans="1:5">
      <c r="A1184" s="14" t="s">
        <v>1177</v>
      </c>
      <c r="B1184" s="1">
        <v>84</v>
      </c>
      <c r="C1184" s="22" t="s">
        <v>1177</v>
      </c>
      <c r="D1184" s="24">
        <v>61</v>
      </c>
      <c r="E1184" s="8">
        <f t="shared" si="18"/>
        <v>0.72619047619047616</v>
      </c>
    </row>
    <row r="1185" spans="1:5">
      <c r="A1185" s="14" t="s">
        <v>1178</v>
      </c>
      <c r="B1185" s="1">
        <v>3185</v>
      </c>
      <c r="C1185" s="22" t="s">
        <v>1178</v>
      </c>
      <c r="D1185" s="24">
        <v>1304</v>
      </c>
      <c r="E1185" s="8">
        <f t="shared" si="18"/>
        <v>0.40941915227629511</v>
      </c>
    </row>
    <row r="1186" spans="1:5">
      <c r="A1186" s="14" t="s">
        <v>1179</v>
      </c>
      <c r="B1186" s="1">
        <v>293</v>
      </c>
      <c r="C1186" s="22" t="s">
        <v>1180</v>
      </c>
      <c r="D1186" s="24">
        <v>32</v>
      </c>
      <c r="E1186" s="8">
        <f t="shared" si="18"/>
        <v>0.10921501706484642</v>
      </c>
    </row>
    <row r="1187" spans="1:5">
      <c r="A1187" s="14" t="s">
        <v>1181</v>
      </c>
      <c r="B1187" s="1">
        <v>240</v>
      </c>
      <c r="C1187" s="22" t="s">
        <v>1179</v>
      </c>
      <c r="D1187" s="24">
        <v>170</v>
      </c>
      <c r="E1187" s="8">
        <f t="shared" si="18"/>
        <v>0.70833333333333337</v>
      </c>
    </row>
    <row r="1188" spans="1:5">
      <c r="A1188" s="14" t="s">
        <v>1181</v>
      </c>
      <c r="B1188" s="1">
        <v>4164</v>
      </c>
      <c r="C1188" s="22" t="s">
        <v>1181</v>
      </c>
      <c r="D1188" s="24">
        <f>4044+83</f>
        <v>4127</v>
      </c>
      <c r="E1188" s="8">
        <f t="shared" si="18"/>
        <v>0.99111431316042264</v>
      </c>
    </row>
    <row r="1189" spans="1:5">
      <c r="A1189" s="14" t="s">
        <v>1182</v>
      </c>
      <c r="B1189" s="1">
        <v>287</v>
      </c>
      <c r="C1189" s="22" t="s">
        <v>1182</v>
      </c>
      <c r="D1189" s="24">
        <v>140</v>
      </c>
      <c r="E1189" s="8">
        <f t="shared" si="18"/>
        <v>0.48780487804878048</v>
      </c>
    </row>
    <row r="1190" spans="1:5">
      <c r="A1190" s="14" t="s">
        <v>1183</v>
      </c>
      <c r="B1190" s="1">
        <v>984</v>
      </c>
      <c r="C1190" s="22" t="s">
        <v>1183</v>
      </c>
      <c r="D1190" s="24">
        <v>546</v>
      </c>
      <c r="E1190" s="8">
        <f t="shared" si="18"/>
        <v>0.55487804878048785</v>
      </c>
    </row>
    <row r="1191" spans="1:5">
      <c r="A1191" s="14" t="s">
        <v>1184</v>
      </c>
      <c r="B1191" s="1">
        <v>457</v>
      </c>
      <c r="C1191" s="22" t="s">
        <v>1184</v>
      </c>
      <c r="D1191" s="24">
        <v>423</v>
      </c>
      <c r="E1191" s="8">
        <f t="shared" si="18"/>
        <v>0.92560175054704596</v>
      </c>
    </row>
    <row r="1192" spans="1:5" ht="25.5">
      <c r="A1192" s="14" t="s">
        <v>1185</v>
      </c>
      <c r="B1192" s="1">
        <v>8</v>
      </c>
      <c r="C1192" s="22" t="s">
        <v>1185</v>
      </c>
      <c r="D1192" s="24">
        <v>8</v>
      </c>
      <c r="E1192" s="8">
        <f t="shared" si="18"/>
        <v>1</v>
      </c>
    </row>
    <row r="1193" spans="1:5">
      <c r="A1193" s="14" t="s">
        <v>1186</v>
      </c>
      <c r="B1193" s="1">
        <v>797</v>
      </c>
      <c r="C1193" s="22" t="s">
        <v>1186</v>
      </c>
      <c r="D1193" s="24">
        <v>416</v>
      </c>
      <c r="E1193" s="8">
        <f t="shared" si="18"/>
        <v>0.52195734002509409</v>
      </c>
    </row>
    <row r="1194" spans="1:5">
      <c r="A1194" s="14" t="s">
        <v>1187</v>
      </c>
      <c r="B1194" s="1">
        <v>76</v>
      </c>
      <c r="C1194" s="22" t="s">
        <v>1187</v>
      </c>
      <c r="D1194" s="24">
        <v>52</v>
      </c>
      <c r="E1194" s="8">
        <f t="shared" si="18"/>
        <v>0.68421052631578949</v>
      </c>
    </row>
    <row r="1195" spans="1:5">
      <c r="A1195" s="14" t="s">
        <v>1188</v>
      </c>
      <c r="B1195" s="1">
        <v>1098</v>
      </c>
      <c r="C1195" s="22" t="s">
        <v>1188</v>
      </c>
      <c r="D1195" s="24">
        <v>793</v>
      </c>
      <c r="E1195" s="8">
        <f t="shared" si="18"/>
        <v>0.72222222222222221</v>
      </c>
    </row>
    <row r="1196" spans="1:5">
      <c r="A1196" s="14" t="s">
        <v>1189</v>
      </c>
      <c r="B1196" s="1">
        <v>118</v>
      </c>
      <c r="C1196" s="22" t="s">
        <v>1189</v>
      </c>
      <c r="D1196" s="24">
        <v>83</v>
      </c>
      <c r="E1196" s="8">
        <f t="shared" si="18"/>
        <v>0.70338983050847459</v>
      </c>
    </row>
    <row r="1197" spans="1:5">
      <c r="A1197" s="14" t="s">
        <v>1190</v>
      </c>
      <c r="B1197" s="1">
        <v>1136</v>
      </c>
      <c r="C1197" s="22" t="s">
        <v>1190</v>
      </c>
      <c r="D1197" s="24">
        <v>543</v>
      </c>
      <c r="E1197" s="8">
        <f t="shared" si="18"/>
        <v>0.47799295774647887</v>
      </c>
    </row>
    <row r="1198" spans="1:5" ht="25.5">
      <c r="A1198" s="14" t="s">
        <v>1191</v>
      </c>
      <c r="B1198" s="1">
        <v>36</v>
      </c>
      <c r="C1198" s="22" t="s">
        <v>1191</v>
      </c>
      <c r="D1198" s="24">
        <v>37</v>
      </c>
      <c r="E1198" s="8">
        <f t="shared" si="18"/>
        <v>1.0277777777777777</v>
      </c>
    </row>
    <row r="1199" spans="1:5">
      <c r="A1199" s="14" t="s">
        <v>1192</v>
      </c>
      <c r="B1199" s="1">
        <v>7236</v>
      </c>
      <c r="C1199" s="22" t="s">
        <v>1192</v>
      </c>
      <c r="D1199" s="24">
        <f>2448+399</f>
        <v>2847</v>
      </c>
      <c r="E1199" s="8">
        <f t="shared" si="18"/>
        <v>0.39344941956882257</v>
      </c>
    </row>
    <row r="1200" spans="1:5">
      <c r="A1200" s="14" t="s">
        <v>1193</v>
      </c>
      <c r="B1200" s="1">
        <v>2282</v>
      </c>
      <c r="C1200" s="22" t="s">
        <v>1193</v>
      </c>
      <c r="D1200" s="24">
        <v>1406</v>
      </c>
      <c r="E1200" s="8">
        <f t="shared" si="18"/>
        <v>0.61612620508326033</v>
      </c>
    </row>
    <row r="1201" spans="1:5" ht="25.5">
      <c r="A1201" s="14" t="s">
        <v>1194</v>
      </c>
      <c r="B1201" s="1">
        <v>64</v>
      </c>
      <c r="C1201" s="22" t="s">
        <v>1194</v>
      </c>
      <c r="D1201" s="24">
        <v>12</v>
      </c>
      <c r="E1201" s="8">
        <f t="shared" si="18"/>
        <v>0.1875</v>
      </c>
    </row>
    <row r="1202" spans="1:5">
      <c r="A1202" s="14" t="s">
        <v>1195</v>
      </c>
      <c r="B1202" s="1">
        <v>30</v>
      </c>
      <c r="C1202" s="22" t="s">
        <v>1195</v>
      </c>
      <c r="D1202" s="24">
        <v>19</v>
      </c>
      <c r="E1202" s="8">
        <f t="shared" si="18"/>
        <v>0.6333333333333333</v>
      </c>
    </row>
    <row r="1203" spans="1:5">
      <c r="A1203" s="14" t="s">
        <v>1196</v>
      </c>
      <c r="B1203" s="1">
        <v>11450</v>
      </c>
      <c r="C1203" s="22" t="s">
        <v>1196</v>
      </c>
      <c r="D1203" s="24">
        <v>5869</v>
      </c>
      <c r="E1203" s="8">
        <f t="shared" si="18"/>
        <v>0.51257641921397379</v>
      </c>
    </row>
    <row r="1204" spans="1:5">
      <c r="A1204" s="14" t="s">
        <v>1197</v>
      </c>
      <c r="B1204" s="1">
        <v>167</v>
      </c>
      <c r="C1204" s="22" t="s">
        <v>1197</v>
      </c>
      <c r="D1204" s="24">
        <v>91</v>
      </c>
      <c r="E1204" s="8">
        <f t="shared" si="18"/>
        <v>0.54491017964071853</v>
      </c>
    </row>
    <row r="1205" spans="1:5">
      <c r="A1205" s="14" t="s">
        <v>1198</v>
      </c>
      <c r="B1205" s="1">
        <v>76</v>
      </c>
      <c r="C1205" s="22" t="s">
        <v>1198</v>
      </c>
      <c r="D1205" s="24">
        <v>73</v>
      </c>
      <c r="E1205" s="8">
        <f t="shared" si="18"/>
        <v>0.96052631578947367</v>
      </c>
    </row>
    <row r="1206" spans="1:5">
      <c r="A1206" s="14" t="s">
        <v>1199</v>
      </c>
      <c r="B1206" s="1">
        <v>175</v>
      </c>
      <c r="C1206" s="22" t="s">
        <v>1199</v>
      </c>
      <c r="D1206" s="24">
        <v>80</v>
      </c>
      <c r="E1206" s="8">
        <f t="shared" si="18"/>
        <v>0.45714285714285713</v>
      </c>
    </row>
    <row r="1207" spans="1:5">
      <c r="A1207" s="14" t="s">
        <v>1200</v>
      </c>
      <c r="B1207" s="1">
        <v>2953</v>
      </c>
      <c r="C1207" s="22" t="s">
        <v>1200</v>
      </c>
      <c r="D1207" s="24">
        <v>1616</v>
      </c>
      <c r="E1207" s="8">
        <f t="shared" si="18"/>
        <v>0.54724009481882829</v>
      </c>
    </row>
    <row r="1208" spans="1:5">
      <c r="A1208" s="14" t="s">
        <v>1201</v>
      </c>
      <c r="B1208" s="1">
        <v>41</v>
      </c>
      <c r="C1208" s="22" t="s">
        <v>1201</v>
      </c>
      <c r="D1208" s="24">
        <v>36</v>
      </c>
      <c r="E1208" s="8">
        <f t="shared" si="18"/>
        <v>0.87804878048780488</v>
      </c>
    </row>
    <row r="1209" spans="1:5">
      <c r="A1209" s="14" t="s">
        <v>1202</v>
      </c>
      <c r="B1209" s="1">
        <v>133</v>
      </c>
      <c r="C1209" s="22" t="s">
        <v>1202</v>
      </c>
      <c r="D1209" s="24">
        <v>91</v>
      </c>
      <c r="E1209" s="8">
        <f t="shared" si="18"/>
        <v>0.68421052631578949</v>
      </c>
    </row>
    <row r="1210" spans="1:5">
      <c r="A1210" s="14" t="s">
        <v>1203</v>
      </c>
      <c r="B1210" s="1">
        <v>467</v>
      </c>
      <c r="C1210" s="22" t="s">
        <v>1203</v>
      </c>
      <c r="D1210" s="24">
        <v>454</v>
      </c>
      <c r="E1210" s="8">
        <f t="shared" si="18"/>
        <v>0.97216274089935761</v>
      </c>
    </row>
    <row r="1211" spans="1:5">
      <c r="A1211" s="14" t="s">
        <v>1204</v>
      </c>
      <c r="B1211" s="1">
        <v>400</v>
      </c>
      <c r="C1211" s="22" t="s">
        <v>1204</v>
      </c>
      <c r="D1211" s="24">
        <v>238</v>
      </c>
      <c r="E1211" s="8">
        <f t="shared" si="18"/>
        <v>0.59499999999999997</v>
      </c>
    </row>
    <row r="1212" spans="1:5">
      <c r="A1212" s="14" t="s">
        <v>1205</v>
      </c>
      <c r="B1212" s="1">
        <v>114</v>
      </c>
      <c r="C1212" s="22" t="s">
        <v>1205</v>
      </c>
      <c r="D1212" s="24">
        <v>84</v>
      </c>
      <c r="E1212" s="8">
        <f t="shared" si="18"/>
        <v>0.73684210526315785</v>
      </c>
    </row>
    <row r="1213" spans="1:5">
      <c r="A1213" s="14" t="s">
        <v>1206</v>
      </c>
      <c r="B1213" s="1">
        <v>3146</v>
      </c>
      <c r="C1213" s="22" t="s">
        <v>1206</v>
      </c>
      <c r="D1213" s="24">
        <v>1256</v>
      </c>
      <c r="E1213" s="8">
        <f t="shared" si="18"/>
        <v>0.39923712650985377</v>
      </c>
    </row>
    <row r="1214" spans="1:5">
      <c r="A1214" s="14" t="s">
        <v>1207</v>
      </c>
      <c r="B1214" s="1">
        <v>2602</v>
      </c>
      <c r="C1214" s="22" t="s">
        <v>1207</v>
      </c>
      <c r="D1214" s="24">
        <f>1042+84</f>
        <v>1126</v>
      </c>
      <c r="E1214" s="8">
        <f t="shared" si="18"/>
        <v>0.43274404304381248</v>
      </c>
    </row>
    <row r="1215" spans="1:5">
      <c r="A1215" s="14" t="s">
        <v>1208</v>
      </c>
      <c r="B1215" s="1">
        <v>183</v>
      </c>
      <c r="C1215" s="22" t="s">
        <v>1208</v>
      </c>
      <c r="D1215" s="24">
        <v>101</v>
      </c>
      <c r="E1215" s="8">
        <f t="shared" si="18"/>
        <v>0.55191256830601088</v>
      </c>
    </row>
    <row r="1216" spans="1:5">
      <c r="A1216" s="14" t="s">
        <v>1209</v>
      </c>
      <c r="B1216" s="1">
        <v>227</v>
      </c>
      <c r="C1216" s="22" t="s">
        <v>1209</v>
      </c>
      <c r="D1216" s="24">
        <f>87+12</f>
        <v>99</v>
      </c>
      <c r="E1216" s="8">
        <f t="shared" si="18"/>
        <v>0.43612334801762115</v>
      </c>
    </row>
    <row r="1217" spans="1:5">
      <c r="A1217" s="14" t="s">
        <v>1210</v>
      </c>
      <c r="B1217" s="1">
        <v>245</v>
      </c>
      <c r="C1217" s="22" t="s">
        <v>1210</v>
      </c>
      <c r="D1217" s="24">
        <v>98</v>
      </c>
      <c r="E1217" s="8">
        <f t="shared" si="18"/>
        <v>0.4</v>
      </c>
    </row>
    <row r="1218" spans="1:5">
      <c r="A1218" s="14" t="s">
        <v>1211</v>
      </c>
      <c r="B1218" s="1">
        <v>108</v>
      </c>
      <c r="C1218" s="22" t="s">
        <v>1211</v>
      </c>
      <c r="D1218" s="24">
        <v>71</v>
      </c>
      <c r="E1218" s="8">
        <f t="shared" si="18"/>
        <v>0.65740740740740744</v>
      </c>
    </row>
    <row r="1219" spans="1:5">
      <c r="A1219" s="14" t="s">
        <v>1212</v>
      </c>
      <c r="B1219" s="1">
        <v>196</v>
      </c>
      <c r="C1219" s="22" t="s">
        <v>1212</v>
      </c>
      <c r="D1219" s="24">
        <v>118</v>
      </c>
      <c r="E1219" s="8">
        <f t="shared" ref="E1219:E1276" si="19">(D1219/B1219)</f>
        <v>0.60204081632653061</v>
      </c>
    </row>
    <row r="1220" spans="1:5">
      <c r="A1220" s="14" t="s">
        <v>1213</v>
      </c>
      <c r="B1220" s="1">
        <v>10691</v>
      </c>
      <c r="C1220" s="22" t="s">
        <v>1213</v>
      </c>
      <c r="D1220" s="24">
        <v>11706</v>
      </c>
      <c r="E1220" s="8">
        <f t="shared" si="19"/>
        <v>1.0949396688803668</v>
      </c>
    </row>
    <row r="1221" spans="1:5">
      <c r="A1221" s="14" t="s">
        <v>1214</v>
      </c>
      <c r="B1221" s="1">
        <v>160</v>
      </c>
      <c r="C1221" s="22" t="s">
        <v>1214</v>
      </c>
      <c r="D1221" s="24">
        <v>85</v>
      </c>
      <c r="E1221" s="8">
        <f t="shared" si="19"/>
        <v>0.53125</v>
      </c>
    </row>
    <row r="1222" spans="1:5">
      <c r="A1222" s="14" t="s">
        <v>1215</v>
      </c>
      <c r="B1222" s="1">
        <v>269</v>
      </c>
      <c r="C1222" s="22" t="s">
        <v>1215</v>
      </c>
      <c r="D1222" s="24">
        <v>139</v>
      </c>
      <c r="E1222" s="8">
        <f t="shared" si="19"/>
        <v>0.51672862453531598</v>
      </c>
    </row>
    <row r="1223" spans="1:5">
      <c r="A1223" s="14" t="s">
        <v>1216</v>
      </c>
      <c r="B1223" s="1">
        <v>46</v>
      </c>
      <c r="C1223" s="22" t="s">
        <v>1216</v>
      </c>
      <c r="D1223" s="24">
        <v>13</v>
      </c>
      <c r="E1223" s="8">
        <f t="shared" si="19"/>
        <v>0.28260869565217389</v>
      </c>
    </row>
    <row r="1224" spans="1:5">
      <c r="A1224" s="14" t="s">
        <v>1217</v>
      </c>
      <c r="B1224" s="1">
        <v>517</v>
      </c>
      <c r="C1224" s="22" t="s">
        <v>1217</v>
      </c>
      <c r="D1224" s="24">
        <v>246</v>
      </c>
      <c r="E1224" s="8">
        <f t="shared" si="19"/>
        <v>0.47582205029013541</v>
      </c>
    </row>
    <row r="1225" spans="1:5">
      <c r="A1225" s="14" t="s">
        <v>1218</v>
      </c>
      <c r="B1225" s="1">
        <v>1649</v>
      </c>
      <c r="C1225" s="22" t="s">
        <v>1218</v>
      </c>
      <c r="D1225" s="24">
        <v>972</v>
      </c>
      <c r="E1225" s="8">
        <f t="shared" si="19"/>
        <v>0.58944815039417831</v>
      </c>
    </row>
    <row r="1226" spans="1:5">
      <c r="A1226" s="14" t="s">
        <v>1219</v>
      </c>
      <c r="B1226" s="1">
        <v>1459</v>
      </c>
      <c r="C1226" s="22" t="s">
        <v>1219</v>
      </c>
      <c r="D1226" s="24">
        <v>699</v>
      </c>
      <c r="E1226" s="8">
        <f t="shared" si="19"/>
        <v>0.47909527073337904</v>
      </c>
    </row>
    <row r="1227" spans="1:5">
      <c r="A1227" s="14" t="s">
        <v>1220</v>
      </c>
      <c r="B1227" s="1">
        <v>536</v>
      </c>
      <c r="C1227" s="22" t="s">
        <v>1220</v>
      </c>
      <c r="D1227" s="24">
        <v>280</v>
      </c>
      <c r="E1227" s="8">
        <f t="shared" si="19"/>
        <v>0.52238805970149249</v>
      </c>
    </row>
    <row r="1228" spans="1:5">
      <c r="A1228" s="14" t="s">
        <v>1221</v>
      </c>
      <c r="B1228" s="1">
        <v>455</v>
      </c>
      <c r="C1228" s="22" t="s">
        <v>1221</v>
      </c>
      <c r="D1228" s="24">
        <v>283</v>
      </c>
      <c r="E1228" s="8">
        <f t="shared" si="19"/>
        <v>0.62197802197802199</v>
      </c>
    </row>
    <row r="1229" spans="1:5">
      <c r="A1229" s="14" t="s">
        <v>1222</v>
      </c>
      <c r="B1229" s="1">
        <v>78</v>
      </c>
      <c r="C1229" s="22" t="s">
        <v>1222</v>
      </c>
      <c r="D1229" s="24">
        <v>95</v>
      </c>
      <c r="E1229" s="8">
        <f t="shared" si="19"/>
        <v>1.2179487179487178</v>
      </c>
    </row>
    <row r="1230" spans="1:5">
      <c r="A1230" s="14" t="s">
        <v>1223</v>
      </c>
      <c r="B1230" s="1">
        <v>37</v>
      </c>
      <c r="C1230" s="22" t="s">
        <v>1223</v>
      </c>
      <c r="D1230" s="24">
        <v>33</v>
      </c>
      <c r="E1230" s="8">
        <f t="shared" si="19"/>
        <v>0.89189189189189189</v>
      </c>
    </row>
    <row r="1231" spans="1:5">
      <c r="A1231" s="14" t="s">
        <v>1224</v>
      </c>
      <c r="B1231" s="1">
        <v>42</v>
      </c>
      <c r="C1231" s="22" t="s">
        <v>1224</v>
      </c>
      <c r="D1231" s="24">
        <v>10</v>
      </c>
      <c r="E1231" s="8">
        <f t="shared" si="19"/>
        <v>0.23809523809523808</v>
      </c>
    </row>
    <row r="1232" spans="1:5">
      <c r="A1232" s="14" t="s">
        <v>1225</v>
      </c>
      <c r="B1232" s="1">
        <v>831</v>
      </c>
      <c r="C1232" s="22" t="s">
        <v>1225</v>
      </c>
      <c r="D1232" s="24">
        <v>417</v>
      </c>
      <c r="E1232" s="8">
        <f t="shared" si="19"/>
        <v>0.50180505415162457</v>
      </c>
    </row>
    <row r="1233" spans="1:5">
      <c r="A1233" s="14" t="s">
        <v>1226</v>
      </c>
      <c r="B1233" s="1">
        <v>1251</v>
      </c>
      <c r="C1233" s="22" t="s">
        <v>1226</v>
      </c>
      <c r="D1233" s="24">
        <v>513</v>
      </c>
      <c r="E1233" s="8">
        <f t="shared" si="19"/>
        <v>0.41007194244604317</v>
      </c>
    </row>
    <row r="1234" spans="1:5">
      <c r="A1234" s="14" t="s">
        <v>1227</v>
      </c>
      <c r="B1234" s="1">
        <v>180</v>
      </c>
      <c r="C1234" s="22" t="s">
        <v>1227</v>
      </c>
      <c r="D1234" s="24">
        <v>138</v>
      </c>
      <c r="E1234" s="8">
        <f t="shared" si="19"/>
        <v>0.76666666666666672</v>
      </c>
    </row>
    <row r="1235" spans="1:5">
      <c r="A1235" s="14" t="s">
        <v>1228</v>
      </c>
      <c r="B1235" s="1">
        <v>123</v>
      </c>
      <c r="C1235" s="22" t="s">
        <v>1228</v>
      </c>
      <c r="D1235" s="24">
        <v>86</v>
      </c>
      <c r="E1235" s="8">
        <f t="shared" si="19"/>
        <v>0.69918699186991873</v>
      </c>
    </row>
    <row r="1236" spans="1:5">
      <c r="A1236" s="14" t="s">
        <v>1229</v>
      </c>
      <c r="B1236" s="1">
        <v>403</v>
      </c>
      <c r="C1236" s="22" t="s">
        <v>1229</v>
      </c>
      <c r="D1236" s="24">
        <v>200</v>
      </c>
      <c r="E1236" s="8">
        <f t="shared" si="19"/>
        <v>0.49627791563275436</v>
      </c>
    </row>
    <row r="1237" spans="1:5">
      <c r="A1237" s="14" t="s">
        <v>1230</v>
      </c>
      <c r="B1237" s="1">
        <v>2784</v>
      </c>
      <c r="C1237" s="22" t="s">
        <v>1230</v>
      </c>
      <c r="D1237" s="24">
        <v>1100</v>
      </c>
      <c r="E1237" s="8">
        <f t="shared" si="19"/>
        <v>0.39511494252873564</v>
      </c>
    </row>
    <row r="1238" spans="1:5">
      <c r="A1238" s="14" t="s">
        <v>1231</v>
      </c>
      <c r="B1238" s="1">
        <v>128</v>
      </c>
      <c r="C1238" s="22" t="s">
        <v>1231</v>
      </c>
      <c r="D1238" s="24">
        <v>68</v>
      </c>
      <c r="E1238" s="8">
        <f t="shared" si="19"/>
        <v>0.53125</v>
      </c>
    </row>
    <row r="1239" spans="1:5">
      <c r="A1239" s="14" t="s">
        <v>1232</v>
      </c>
      <c r="B1239" s="1">
        <v>1392</v>
      </c>
      <c r="C1239" s="22" t="s">
        <v>1232</v>
      </c>
      <c r="D1239" s="24">
        <f>678+145</f>
        <v>823</v>
      </c>
      <c r="E1239" s="8">
        <f t="shared" si="19"/>
        <v>0.59123563218390807</v>
      </c>
    </row>
    <row r="1240" spans="1:5">
      <c r="A1240" s="14" t="s">
        <v>1233</v>
      </c>
      <c r="B1240" s="1">
        <v>626</v>
      </c>
      <c r="C1240" s="22" t="s">
        <v>1233</v>
      </c>
      <c r="D1240" s="24">
        <v>455</v>
      </c>
      <c r="E1240" s="8">
        <f t="shared" si="19"/>
        <v>0.72683706070287535</v>
      </c>
    </row>
    <row r="1241" spans="1:5">
      <c r="A1241" s="14" t="s">
        <v>1234</v>
      </c>
      <c r="B1241" s="1">
        <v>246</v>
      </c>
      <c r="C1241" s="22" t="s">
        <v>1234</v>
      </c>
      <c r="D1241" s="24">
        <v>141</v>
      </c>
      <c r="E1241" s="8">
        <f t="shared" si="19"/>
        <v>0.57317073170731703</v>
      </c>
    </row>
    <row r="1242" spans="1:5">
      <c r="A1242" s="14" t="s">
        <v>1235</v>
      </c>
      <c r="B1242" s="1">
        <v>62</v>
      </c>
      <c r="C1242" s="22" t="s">
        <v>1235</v>
      </c>
      <c r="D1242" s="24">
        <v>25</v>
      </c>
      <c r="E1242" s="8">
        <f t="shared" si="19"/>
        <v>0.40322580645161288</v>
      </c>
    </row>
    <row r="1243" spans="1:5">
      <c r="A1243" s="14" t="s">
        <v>1236</v>
      </c>
      <c r="B1243" s="1">
        <v>779</v>
      </c>
      <c r="C1243" s="22" t="s">
        <v>1236</v>
      </c>
      <c r="D1243" s="24">
        <v>406</v>
      </c>
      <c r="E1243" s="8">
        <f t="shared" si="19"/>
        <v>0.52118100128369704</v>
      </c>
    </row>
    <row r="1244" spans="1:5">
      <c r="A1244" s="14" t="s">
        <v>1237</v>
      </c>
      <c r="B1244" s="1">
        <v>7140</v>
      </c>
      <c r="C1244" s="22" t="s">
        <v>1237</v>
      </c>
      <c r="D1244" s="24">
        <f>3969+191</f>
        <v>4160</v>
      </c>
      <c r="E1244" s="8">
        <f t="shared" si="19"/>
        <v>0.58263305322128855</v>
      </c>
    </row>
    <row r="1245" spans="1:5">
      <c r="A1245" s="14" t="s">
        <v>1238</v>
      </c>
      <c r="B1245" s="1">
        <v>36</v>
      </c>
      <c r="C1245" s="22" t="s">
        <v>1238</v>
      </c>
      <c r="D1245" s="24">
        <v>23</v>
      </c>
      <c r="E1245" s="8">
        <f t="shared" si="19"/>
        <v>0.63888888888888884</v>
      </c>
    </row>
    <row r="1246" spans="1:5">
      <c r="A1246" s="14" t="s">
        <v>1239</v>
      </c>
      <c r="B1246" s="1">
        <v>672</v>
      </c>
      <c r="C1246" s="22" t="s">
        <v>1239</v>
      </c>
      <c r="D1246" s="24">
        <v>368</v>
      </c>
      <c r="E1246" s="8">
        <f t="shared" si="19"/>
        <v>0.54761904761904767</v>
      </c>
    </row>
    <row r="1247" spans="1:5" ht="25.5">
      <c r="A1247" s="14" t="s">
        <v>1240</v>
      </c>
      <c r="B1247" s="1">
        <v>64</v>
      </c>
      <c r="C1247" s="22" t="s">
        <v>1240</v>
      </c>
      <c r="D1247" s="24">
        <v>55</v>
      </c>
      <c r="E1247" s="8">
        <f t="shared" si="19"/>
        <v>0.859375</v>
      </c>
    </row>
    <row r="1248" spans="1:5">
      <c r="A1248" s="14" t="s">
        <v>1241</v>
      </c>
      <c r="B1248" s="1">
        <v>3225</v>
      </c>
      <c r="C1248" s="22" t="s">
        <v>1241</v>
      </c>
      <c r="D1248" s="24">
        <v>2402</v>
      </c>
      <c r="E1248" s="8">
        <f t="shared" si="19"/>
        <v>0.74480620155038757</v>
      </c>
    </row>
    <row r="1249" spans="1:5">
      <c r="A1249" s="14" t="s">
        <v>1242</v>
      </c>
      <c r="B1249" s="1">
        <v>1355</v>
      </c>
      <c r="C1249" s="22" t="s">
        <v>1242</v>
      </c>
      <c r="D1249" s="24">
        <v>650</v>
      </c>
      <c r="E1249" s="8">
        <f t="shared" si="19"/>
        <v>0.47970479704797048</v>
      </c>
    </row>
    <row r="1250" spans="1:5">
      <c r="A1250" s="14" t="s">
        <v>1243</v>
      </c>
      <c r="B1250" s="1">
        <v>80</v>
      </c>
      <c r="C1250" s="22" t="s">
        <v>1243</v>
      </c>
      <c r="D1250" s="24">
        <v>33</v>
      </c>
      <c r="E1250" s="8">
        <f t="shared" si="19"/>
        <v>0.41249999999999998</v>
      </c>
    </row>
    <row r="1251" spans="1:5">
      <c r="A1251" s="14" t="s">
        <v>1244</v>
      </c>
      <c r="B1251" s="1">
        <v>456</v>
      </c>
      <c r="C1251" s="22" t="s">
        <v>1244</v>
      </c>
      <c r="D1251" s="24">
        <v>193</v>
      </c>
      <c r="E1251" s="8">
        <f t="shared" si="19"/>
        <v>0.4232456140350877</v>
      </c>
    </row>
    <row r="1252" spans="1:5">
      <c r="A1252" s="14" t="s">
        <v>1245</v>
      </c>
      <c r="B1252" s="1">
        <v>208</v>
      </c>
      <c r="C1252" s="22" t="s">
        <v>1245</v>
      </c>
      <c r="D1252" s="24">
        <f>89+27</f>
        <v>116</v>
      </c>
      <c r="E1252" s="8">
        <f t="shared" si="19"/>
        <v>0.55769230769230771</v>
      </c>
    </row>
    <row r="1253" spans="1:5">
      <c r="A1253" s="14" t="s">
        <v>1246</v>
      </c>
      <c r="B1253" s="1">
        <v>147</v>
      </c>
      <c r="C1253" s="22" t="s">
        <v>1246</v>
      </c>
      <c r="D1253" s="24">
        <v>120</v>
      </c>
      <c r="E1253" s="8">
        <f t="shared" si="19"/>
        <v>0.81632653061224492</v>
      </c>
    </row>
    <row r="1254" spans="1:5">
      <c r="A1254" s="14" t="s">
        <v>1247</v>
      </c>
      <c r="B1254" s="1">
        <v>98</v>
      </c>
      <c r="C1254" s="22" t="s">
        <v>1247</v>
      </c>
      <c r="D1254" s="24">
        <v>39</v>
      </c>
      <c r="E1254" s="8">
        <f t="shared" si="19"/>
        <v>0.39795918367346939</v>
      </c>
    </row>
    <row r="1255" spans="1:5">
      <c r="A1255" s="14" t="s">
        <v>1248</v>
      </c>
      <c r="B1255" s="1">
        <v>638</v>
      </c>
      <c r="C1255" s="22" t="s">
        <v>1248</v>
      </c>
      <c r="D1255" s="24">
        <f>168+95</f>
        <v>263</v>
      </c>
      <c r="E1255" s="8">
        <f t="shared" si="19"/>
        <v>0.41222570532915359</v>
      </c>
    </row>
    <row r="1256" spans="1:5">
      <c r="A1256" s="14" t="s">
        <v>1249</v>
      </c>
      <c r="B1256" s="1">
        <v>589</v>
      </c>
      <c r="C1256" s="22" t="s">
        <v>1249</v>
      </c>
      <c r="D1256" s="24">
        <v>446</v>
      </c>
      <c r="E1256" s="8">
        <f t="shared" si="19"/>
        <v>0.75721561969439732</v>
      </c>
    </row>
    <row r="1257" spans="1:5">
      <c r="A1257" s="14" t="s">
        <v>1250</v>
      </c>
      <c r="B1257" s="1">
        <v>324</v>
      </c>
      <c r="C1257" s="22" t="s">
        <v>1250</v>
      </c>
      <c r="D1257" s="24">
        <v>310</v>
      </c>
      <c r="E1257" s="8">
        <f t="shared" si="19"/>
        <v>0.95679012345679015</v>
      </c>
    </row>
    <row r="1258" spans="1:5">
      <c r="A1258" s="14" t="s">
        <v>1251</v>
      </c>
      <c r="B1258" s="1">
        <v>360</v>
      </c>
      <c r="C1258" s="22" t="s">
        <v>1251</v>
      </c>
      <c r="D1258" s="24">
        <v>230</v>
      </c>
      <c r="E1258" s="8">
        <f t="shared" si="19"/>
        <v>0.63888888888888884</v>
      </c>
    </row>
    <row r="1259" spans="1:5">
      <c r="A1259" s="14" t="s">
        <v>1252</v>
      </c>
      <c r="B1259" s="1">
        <v>296</v>
      </c>
      <c r="C1259" s="22" t="s">
        <v>1252</v>
      </c>
      <c r="D1259" s="24">
        <v>157</v>
      </c>
      <c r="E1259" s="8">
        <f t="shared" si="19"/>
        <v>0.53040540540540537</v>
      </c>
    </row>
    <row r="1260" spans="1:5">
      <c r="A1260" s="14" t="s">
        <v>1253</v>
      </c>
      <c r="B1260" s="1">
        <v>182</v>
      </c>
      <c r="C1260" s="22" t="s">
        <v>1253</v>
      </c>
      <c r="D1260" s="24">
        <v>115</v>
      </c>
      <c r="E1260" s="8">
        <f t="shared" si="19"/>
        <v>0.63186813186813184</v>
      </c>
    </row>
    <row r="1261" spans="1:5">
      <c r="A1261" s="14" t="s">
        <v>1254</v>
      </c>
      <c r="B1261" s="1">
        <v>48</v>
      </c>
      <c r="C1261" s="22" t="s">
        <v>1254</v>
      </c>
      <c r="D1261" s="24">
        <v>50</v>
      </c>
      <c r="E1261" s="8">
        <f t="shared" si="19"/>
        <v>1.0416666666666667</v>
      </c>
    </row>
    <row r="1262" spans="1:5">
      <c r="A1262" s="14" t="s">
        <v>1255</v>
      </c>
      <c r="B1262" s="1">
        <v>711</v>
      </c>
      <c r="C1262" s="22" t="s">
        <v>1255</v>
      </c>
      <c r="D1262" s="24">
        <v>381</v>
      </c>
      <c r="E1262" s="8">
        <f t="shared" si="19"/>
        <v>0.53586497890295359</v>
      </c>
    </row>
    <row r="1263" spans="1:5">
      <c r="A1263" s="14" t="s">
        <v>1256</v>
      </c>
      <c r="B1263" s="1">
        <v>207</v>
      </c>
      <c r="C1263" s="22" t="s">
        <v>1256</v>
      </c>
      <c r="D1263" s="24">
        <v>91</v>
      </c>
      <c r="E1263" s="8">
        <f t="shared" si="19"/>
        <v>0.43961352657004832</v>
      </c>
    </row>
    <row r="1264" spans="1:5">
      <c r="A1264" s="14" t="s">
        <v>1257</v>
      </c>
      <c r="B1264" s="1">
        <f>2829+411</f>
        <v>3240</v>
      </c>
      <c r="C1264" s="22" t="s">
        <v>1257</v>
      </c>
      <c r="D1264" s="24">
        <f>607+22+470+132</f>
        <v>1231</v>
      </c>
      <c r="E1264" s="8">
        <f t="shared" si="19"/>
        <v>0.37993827160493826</v>
      </c>
    </row>
    <row r="1265" spans="1:6">
      <c r="A1265" s="14" t="s">
        <v>1258</v>
      </c>
      <c r="B1265" s="1">
        <v>186</v>
      </c>
      <c r="C1265" s="22" t="s">
        <v>1258</v>
      </c>
      <c r="D1265" s="24">
        <v>127</v>
      </c>
      <c r="E1265" s="8">
        <f t="shared" si="19"/>
        <v>0.68279569892473113</v>
      </c>
    </row>
    <row r="1266" spans="1:6">
      <c r="A1266" s="14" t="s">
        <v>1259</v>
      </c>
      <c r="B1266" s="1">
        <v>2529</v>
      </c>
      <c r="C1266" s="22" t="s">
        <v>1259</v>
      </c>
      <c r="D1266" s="24">
        <v>1112</v>
      </c>
      <c r="E1266" s="8">
        <f t="shared" si="19"/>
        <v>0.43969948596283115</v>
      </c>
    </row>
    <row r="1267" spans="1:6">
      <c r="A1267" s="14" t="s">
        <v>1260</v>
      </c>
      <c r="B1267" s="1">
        <v>865</v>
      </c>
      <c r="C1267" s="22" t="s">
        <v>1260</v>
      </c>
      <c r="D1267" s="24">
        <v>502</v>
      </c>
      <c r="E1267" s="8">
        <f t="shared" si="19"/>
        <v>0.5803468208092486</v>
      </c>
    </row>
    <row r="1268" spans="1:6">
      <c r="A1268" s="14" t="s">
        <v>1261</v>
      </c>
      <c r="B1268" s="1">
        <v>226</v>
      </c>
      <c r="C1268" s="22" t="s">
        <v>1261</v>
      </c>
      <c r="D1268" s="24">
        <v>106</v>
      </c>
      <c r="E1268" s="8">
        <f t="shared" si="19"/>
        <v>0.46902654867256638</v>
      </c>
    </row>
    <row r="1269" spans="1:6" ht="25.5">
      <c r="A1269" s="14" t="s">
        <v>1262</v>
      </c>
      <c r="B1269" s="1">
        <v>41</v>
      </c>
      <c r="C1269" s="22" t="s">
        <v>1262</v>
      </c>
      <c r="D1269" s="24">
        <v>40</v>
      </c>
      <c r="E1269" s="8">
        <f t="shared" si="19"/>
        <v>0.97560975609756095</v>
      </c>
    </row>
    <row r="1270" spans="1:6" ht="25.5">
      <c r="A1270" s="14" t="s">
        <v>1263</v>
      </c>
      <c r="B1270" s="1">
        <v>56</v>
      </c>
      <c r="C1270" s="22" t="s">
        <v>1263</v>
      </c>
      <c r="D1270" s="24">
        <v>57</v>
      </c>
      <c r="E1270" s="8">
        <f t="shared" si="19"/>
        <v>1.0178571428571428</v>
      </c>
    </row>
    <row r="1271" spans="1:6" ht="25.5">
      <c r="A1271" s="14" t="s">
        <v>1264</v>
      </c>
      <c r="B1271" s="1">
        <v>392</v>
      </c>
      <c r="C1271" s="22" t="s">
        <v>1264</v>
      </c>
      <c r="D1271" s="24">
        <v>361</v>
      </c>
      <c r="E1271" s="8">
        <f t="shared" si="19"/>
        <v>0.92091836734693877</v>
      </c>
    </row>
    <row r="1272" spans="1:6">
      <c r="A1272" s="14" t="s">
        <v>1265</v>
      </c>
      <c r="B1272" s="1">
        <v>25133</v>
      </c>
      <c r="C1272" s="22" t="s">
        <v>1265</v>
      </c>
      <c r="D1272" s="24">
        <v>22244</v>
      </c>
      <c r="E1272" s="8">
        <f t="shared" si="19"/>
        <v>0.88505152588230618</v>
      </c>
    </row>
    <row r="1273" spans="1:6">
      <c r="A1273" s="14" t="s">
        <v>1266</v>
      </c>
      <c r="B1273" s="1">
        <v>1885</v>
      </c>
      <c r="C1273" s="22" t="s">
        <v>1266</v>
      </c>
      <c r="D1273" s="24">
        <v>1929</v>
      </c>
      <c r="E1273" s="8">
        <f t="shared" si="19"/>
        <v>1.023342175066313</v>
      </c>
    </row>
    <row r="1274" spans="1:6">
      <c r="A1274" s="14" t="s">
        <v>1267</v>
      </c>
      <c r="B1274" s="1">
        <v>236</v>
      </c>
      <c r="C1274" s="22" t="s">
        <v>1267</v>
      </c>
      <c r="D1274" s="24">
        <v>98</v>
      </c>
      <c r="E1274" s="8">
        <f t="shared" si="19"/>
        <v>0.4152542372881356</v>
      </c>
    </row>
    <row r="1275" spans="1:6">
      <c r="A1275" s="14" t="s">
        <v>1268</v>
      </c>
      <c r="B1275" s="1">
        <v>123</v>
      </c>
      <c r="C1275" s="22" t="s">
        <v>1268</v>
      </c>
      <c r="D1275" s="24">
        <v>72</v>
      </c>
      <c r="E1275" s="8">
        <f t="shared" si="19"/>
        <v>0.58536585365853655</v>
      </c>
    </row>
    <row r="1276" spans="1:6" ht="15.75" thickBot="1">
      <c r="A1276" s="15" t="s">
        <v>1269</v>
      </c>
      <c r="B1276" s="25">
        <v>453</v>
      </c>
      <c r="C1276" s="26" t="s">
        <v>1269</v>
      </c>
      <c r="D1276" s="27">
        <v>304</v>
      </c>
      <c r="E1276" s="9">
        <f t="shared" si="19"/>
        <v>0.67108167770419425</v>
      </c>
    </row>
    <row r="1277" spans="1:6" ht="15.75" thickBot="1">
      <c r="C1277" s="3"/>
      <c r="D1277" s="6"/>
    </row>
    <row r="1278" spans="1:6">
      <c r="B1278" s="28" t="s">
        <v>1272</v>
      </c>
      <c r="C1278" s="28"/>
      <c r="D1278" s="28"/>
      <c r="E1278" s="28"/>
      <c r="F1278" s="28"/>
    </row>
    <row r="1279" spans="1:6">
      <c r="B1279" s="28" t="s">
        <v>1270</v>
      </c>
      <c r="C1279" s="28"/>
      <c r="D1279" s="28"/>
      <c r="E1279" s="28"/>
      <c r="F1279" s="28"/>
    </row>
    <row r="1280" spans="1:6">
      <c r="B1280" s="28" t="s">
        <v>1271</v>
      </c>
      <c r="C1280" s="29"/>
      <c r="D1280" s="29"/>
      <c r="E1280" s="29"/>
      <c r="F1280" s="29"/>
    </row>
    <row r="1281" spans="2:6">
      <c r="B1281" s="7"/>
      <c r="C1281" s="7"/>
      <c r="D1281" s="7"/>
      <c r="E1281" s="7"/>
      <c r="F1281" s="7"/>
    </row>
  </sheetData>
  <mergeCells count="3">
    <mergeCell ref="B1278:F1278"/>
    <mergeCell ref="B1279:F1279"/>
    <mergeCell ref="B1280:F128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jd35283</dc:creator>
  <cp:lastModifiedBy>Brian Stephens</cp:lastModifiedBy>
  <dcterms:created xsi:type="dcterms:W3CDTF">2012-01-30T21:18:31Z</dcterms:created>
  <dcterms:modified xsi:type="dcterms:W3CDTF">2012-01-31T15:50:21Z</dcterms:modified>
</cp:coreProperties>
</file>